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133922\Desktop\FHV\"/>
    </mc:Choice>
  </mc:AlternateContent>
  <xr:revisionPtr revIDLastSave="0" documentId="13_ncr:1_{90A4C0B6-3823-4EBE-98F5-DB4D2A4BE470}" xr6:coauthVersionLast="36" xr6:coauthVersionMax="36" xr10:uidLastSave="{00000000-0000-0000-0000-000000000000}"/>
  <bookViews>
    <workbookView xWindow="0" yWindow="0" windowWidth="23040" windowHeight="9780" tabRatio="910" xr2:uid="{00000000-000D-0000-FFFF-FFFF00000000}"/>
  </bookViews>
  <sheets>
    <sheet name="Nettodagar per år" sheetId="4" r:id="rId1"/>
    <sheet name="Diskontering" sheetId="13" r:id="rId2"/>
    <sheet name="Skatt" sheetId="8" r:id="rId3"/>
    <sheet name="Vårdkostnad" sheetId="5" r:id="rId4"/>
    <sheet name="Startade sjukfall pivot" sheetId="7" r:id="rId5"/>
    <sheet name="Startade sjukfall" sheetId="6" r:id="rId6"/>
    <sheet name="Sjukpenning" sheetId="3" r:id="rId7"/>
    <sheet name="Sjp statistik pivot" sheetId="2" r:id="rId8"/>
    <sheet name="SJP statistik" sheetId="1" r:id="rId9"/>
  </sheets>
  <calcPr calcId="19102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K25" i="5" l="1"/>
  <c r="G25" i="5"/>
  <c r="G24" i="5"/>
  <c r="G23" i="5"/>
  <c r="I25" i="5"/>
  <c r="I25" i="3"/>
  <c r="L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" i="5"/>
  <c r="C25" i="5"/>
  <c r="C1" i="3"/>
  <c r="B1" i="3"/>
  <c r="C25" i="3"/>
  <c r="L28" i="2"/>
  <c r="K28" i="2"/>
  <c r="G15" i="4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J14" i="4"/>
  <c r="I14" i="4"/>
  <c r="M25" i="5" l="1"/>
  <c r="N25" i="5" s="1"/>
  <c r="I24" i="5"/>
  <c r="M24" i="5" s="1"/>
  <c r="P4" i="4"/>
  <c r="P2" i="4" s="1"/>
  <c r="R4" i="4"/>
  <c r="G9" i="4"/>
  <c r="G8" i="4"/>
  <c r="G7" i="4"/>
  <c r="G6" i="4"/>
  <c r="G5" i="4"/>
  <c r="N4" i="4"/>
  <c r="W4" i="4" s="1"/>
  <c r="M4" i="4"/>
  <c r="V4" i="4" s="1"/>
  <c r="L4" i="4"/>
  <c r="U4" i="4" s="1"/>
  <c r="K4" i="4"/>
  <c r="T4" i="4" s="1"/>
  <c r="J4" i="4"/>
  <c r="S4" i="4" s="1"/>
  <c r="G19" i="4"/>
  <c r="G18" i="4"/>
  <c r="G17" i="4"/>
  <c r="G16" i="4"/>
  <c r="O1" i="13"/>
  <c r="N1" i="13"/>
  <c r="M1" i="13"/>
  <c r="L1" i="13"/>
  <c r="K1" i="13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F3" i="5"/>
  <c r="E3" i="5"/>
  <c r="D3" i="5"/>
  <c r="F2" i="5"/>
  <c r="E2" i="5"/>
  <c r="D2" i="5"/>
  <c r="F24" i="5"/>
  <c r="E24" i="5"/>
  <c r="D24" i="5"/>
  <c r="D25" i="8"/>
  <c r="J24" i="8"/>
  <c r="I24" i="8"/>
  <c r="H24" i="8"/>
  <c r="P14" i="4" l="1"/>
  <c r="N23" i="7" l="1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K24" i="8"/>
  <c r="L24" i="8"/>
  <c r="M24" i="8" s="1"/>
  <c r="L22" i="8"/>
  <c r="M22" i="8" s="1"/>
  <c r="L19" i="8"/>
  <c r="M19" i="8" s="1"/>
  <c r="L18" i="8"/>
  <c r="M18" i="8" s="1"/>
  <c r="L16" i="8"/>
  <c r="M16" i="8" s="1"/>
  <c r="L14" i="8"/>
  <c r="M14" i="8" s="1"/>
  <c r="L11" i="8"/>
  <c r="M11" i="8" s="1"/>
  <c r="L10" i="8"/>
  <c r="M10" i="8" s="1"/>
  <c r="L8" i="8"/>
  <c r="M8" i="8" s="1"/>
  <c r="L6" i="8"/>
  <c r="M6" i="8" s="1"/>
  <c r="L3" i="8"/>
  <c r="M3" i="8" s="1"/>
  <c r="L2" i="8"/>
  <c r="M2" i="8" s="1"/>
  <c r="B22" i="8"/>
  <c r="B21" i="8"/>
  <c r="L21" i="8" s="1"/>
  <c r="M21" i="8" s="1"/>
  <c r="B20" i="8"/>
  <c r="L20" i="8" s="1"/>
  <c r="M20" i="8" s="1"/>
  <c r="B19" i="8"/>
  <c r="B18" i="8"/>
  <c r="B17" i="8"/>
  <c r="B16" i="8"/>
  <c r="B15" i="8"/>
  <c r="B14" i="8"/>
  <c r="B13" i="8"/>
  <c r="L13" i="8" s="1"/>
  <c r="M13" i="8" s="1"/>
  <c r="B12" i="8"/>
  <c r="L12" i="8" s="1"/>
  <c r="M12" i="8" s="1"/>
  <c r="B11" i="8"/>
  <c r="B10" i="8"/>
  <c r="B9" i="8"/>
  <c r="B8" i="8"/>
  <c r="B7" i="8"/>
  <c r="B6" i="8"/>
  <c r="B5" i="8"/>
  <c r="L5" i="8" s="1"/>
  <c r="M5" i="8" s="1"/>
  <c r="B4" i="8"/>
  <c r="L4" i="8" s="1"/>
  <c r="M4" i="8" s="1"/>
  <c r="B3" i="8"/>
  <c r="B2" i="8"/>
  <c r="B23" i="8"/>
  <c r="B25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J8" i="8" l="1"/>
  <c r="I8" i="8"/>
  <c r="H8" i="8"/>
  <c r="K8" i="8" s="1"/>
  <c r="H23" i="8"/>
  <c r="I23" i="8"/>
  <c r="J23" i="8"/>
  <c r="I9" i="8"/>
  <c r="H9" i="8"/>
  <c r="K9" i="8" s="1"/>
  <c r="J9" i="8"/>
  <c r="I17" i="8"/>
  <c r="H17" i="8"/>
  <c r="K17" i="8" s="1"/>
  <c r="J17" i="8"/>
  <c r="J15" i="8"/>
  <c r="H15" i="8"/>
  <c r="K15" i="8" s="1"/>
  <c r="I15" i="8"/>
  <c r="J16" i="8"/>
  <c r="I16" i="8"/>
  <c r="H16" i="8"/>
  <c r="I2" i="8"/>
  <c r="J2" i="8"/>
  <c r="H2" i="8"/>
  <c r="I18" i="8"/>
  <c r="J18" i="8"/>
  <c r="H18" i="8"/>
  <c r="J3" i="8"/>
  <c r="I3" i="8"/>
  <c r="H3" i="8"/>
  <c r="K3" i="8" s="1"/>
  <c r="J11" i="8"/>
  <c r="I11" i="8"/>
  <c r="H11" i="8"/>
  <c r="K11" i="8" s="1"/>
  <c r="J19" i="8"/>
  <c r="I19" i="8"/>
  <c r="H19" i="8"/>
  <c r="J7" i="8"/>
  <c r="I7" i="8"/>
  <c r="H7" i="8"/>
  <c r="J25" i="8"/>
  <c r="H25" i="8"/>
  <c r="K25" i="8" s="1"/>
  <c r="I25" i="8"/>
  <c r="I10" i="8"/>
  <c r="J10" i="8"/>
  <c r="H10" i="8"/>
  <c r="H4" i="8"/>
  <c r="K4" i="8" s="1"/>
  <c r="I4" i="8"/>
  <c r="J4" i="8"/>
  <c r="H12" i="8"/>
  <c r="K12" i="8" s="1"/>
  <c r="I12" i="8"/>
  <c r="J12" i="8"/>
  <c r="H20" i="8"/>
  <c r="I20" i="8"/>
  <c r="J20" i="8"/>
  <c r="L7" i="8"/>
  <c r="M7" i="8" s="1"/>
  <c r="L15" i="8"/>
  <c r="M15" i="8" s="1"/>
  <c r="L23" i="8"/>
  <c r="M23" i="8" s="1"/>
  <c r="J5" i="8"/>
  <c r="H5" i="8"/>
  <c r="K5" i="8" s="1"/>
  <c r="I5" i="8"/>
  <c r="J13" i="8"/>
  <c r="H13" i="8"/>
  <c r="K13" i="8" s="1"/>
  <c r="I13" i="8"/>
  <c r="J21" i="8"/>
  <c r="H21" i="8"/>
  <c r="K21" i="8" s="1"/>
  <c r="I21" i="8"/>
  <c r="J6" i="8"/>
  <c r="I6" i="8"/>
  <c r="H6" i="8"/>
  <c r="J14" i="8"/>
  <c r="I14" i="8"/>
  <c r="H14" i="8"/>
  <c r="K14" i="8" s="1"/>
  <c r="J22" i="8"/>
  <c r="H22" i="8"/>
  <c r="I22" i="8"/>
  <c r="L9" i="8"/>
  <c r="M9" i="8" s="1"/>
  <c r="L17" i="8"/>
  <c r="M17" i="8" s="1"/>
  <c r="L25" i="8"/>
  <c r="M25" i="8" s="1"/>
  <c r="D20" i="4"/>
  <c r="D21" i="4"/>
  <c r="D22" i="4"/>
  <c r="K18" i="8" l="1"/>
  <c r="K22" i="8"/>
  <c r="K2" i="8"/>
  <c r="K7" i="8"/>
  <c r="K23" i="8"/>
  <c r="K6" i="8"/>
  <c r="K10" i="8"/>
  <c r="K16" i="8"/>
  <c r="K20" i="8"/>
  <c r="K19" i="8"/>
  <c r="D23" i="4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L23" i="7"/>
  <c r="K23" i="7"/>
  <c r="M23" i="7" s="1"/>
  <c r="L22" i="7"/>
  <c r="K22" i="7"/>
  <c r="M22" i="7" s="1"/>
  <c r="L21" i="7"/>
  <c r="M21" i="7" s="1"/>
  <c r="K21" i="7"/>
  <c r="L20" i="7"/>
  <c r="K20" i="7"/>
  <c r="M20" i="7" s="1"/>
  <c r="L19" i="7"/>
  <c r="K19" i="7"/>
  <c r="M19" i="7" s="1"/>
  <c r="M18" i="7"/>
  <c r="L18" i="7"/>
  <c r="K18" i="7"/>
  <c r="L17" i="7"/>
  <c r="K17" i="7"/>
  <c r="M17" i="7" s="1"/>
  <c r="L16" i="7"/>
  <c r="K16" i="7"/>
  <c r="M16" i="7" s="1"/>
  <c r="L15" i="7"/>
  <c r="K15" i="7"/>
  <c r="M15" i="7" s="1"/>
  <c r="L14" i="7"/>
  <c r="K14" i="7"/>
  <c r="M14" i="7" s="1"/>
  <c r="L13" i="7"/>
  <c r="M13" i="7" s="1"/>
  <c r="K13" i="7"/>
  <c r="L12" i="7"/>
  <c r="K12" i="7"/>
  <c r="M12" i="7" s="1"/>
  <c r="L11" i="7"/>
  <c r="K11" i="7"/>
  <c r="M11" i="7" s="1"/>
  <c r="M10" i="7"/>
  <c r="L10" i="7"/>
  <c r="K10" i="7"/>
  <c r="L9" i="7"/>
  <c r="K9" i="7"/>
  <c r="M9" i="7" s="1"/>
  <c r="L8" i="7"/>
  <c r="K8" i="7"/>
  <c r="M8" i="7" s="1"/>
  <c r="L7" i="7"/>
  <c r="M7" i="7" s="1"/>
  <c r="K7" i="7"/>
  <c r="M6" i="7"/>
  <c r="L6" i="7"/>
  <c r="K6" i="7"/>
  <c r="J5" i="7"/>
  <c r="I5" i="7"/>
  <c r="H5" i="7"/>
  <c r="J23" i="7"/>
  <c r="I23" i="7"/>
  <c r="H23" i="7"/>
  <c r="J22" i="7"/>
  <c r="I22" i="7"/>
  <c r="H22" i="7"/>
  <c r="J21" i="7"/>
  <c r="I21" i="7"/>
  <c r="H21" i="7"/>
  <c r="J20" i="7"/>
  <c r="I20" i="7"/>
  <c r="H20" i="7"/>
  <c r="J19" i="7"/>
  <c r="I19" i="7"/>
  <c r="H19" i="7"/>
  <c r="J18" i="7"/>
  <c r="I18" i="7"/>
  <c r="H18" i="7"/>
  <c r="J17" i="7"/>
  <c r="I17" i="7"/>
  <c r="H17" i="7"/>
  <c r="J16" i="7"/>
  <c r="I16" i="7"/>
  <c r="H16" i="7"/>
  <c r="J15" i="7"/>
  <c r="I15" i="7"/>
  <c r="H15" i="7"/>
  <c r="J14" i="7"/>
  <c r="I14" i="7"/>
  <c r="H14" i="7"/>
  <c r="J13" i="7"/>
  <c r="I13" i="7"/>
  <c r="H13" i="7"/>
  <c r="J12" i="7"/>
  <c r="I12" i="7"/>
  <c r="H12" i="7"/>
  <c r="J11" i="7"/>
  <c r="I11" i="7"/>
  <c r="H11" i="7"/>
  <c r="J10" i="7"/>
  <c r="I10" i="7"/>
  <c r="H10" i="7"/>
  <c r="J9" i="7"/>
  <c r="I9" i="7"/>
  <c r="H9" i="7"/>
  <c r="J8" i="7"/>
  <c r="I8" i="7"/>
  <c r="H8" i="7"/>
  <c r="J7" i="7"/>
  <c r="I7" i="7"/>
  <c r="H7" i="7"/>
  <c r="J6" i="7"/>
  <c r="I6" i="7"/>
  <c r="H6" i="7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2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H25" i="5" l="1"/>
  <c r="H12" i="5"/>
  <c r="G12" i="5"/>
  <c r="H13" i="5"/>
  <c r="G13" i="5"/>
  <c r="H21" i="5"/>
  <c r="G21" i="5"/>
  <c r="G14" i="5"/>
  <c r="H14" i="5"/>
  <c r="G22" i="5"/>
  <c r="H22" i="5"/>
  <c r="H9" i="5"/>
  <c r="G9" i="5"/>
  <c r="H17" i="5"/>
  <c r="G17" i="5"/>
  <c r="H15" i="5"/>
  <c r="G15" i="5"/>
  <c r="H23" i="5"/>
  <c r="H24" i="5"/>
  <c r="G10" i="5"/>
  <c r="H10" i="5"/>
  <c r="G18" i="5"/>
  <c r="H18" i="5"/>
  <c r="H16" i="5"/>
  <c r="G16" i="5"/>
  <c r="H11" i="5"/>
  <c r="G11" i="5"/>
  <c r="H19" i="5"/>
  <c r="G19" i="5"/>
  <c r="H20" i="5"/>
  <c r="G20" i="5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L27" i="2"/>
  <c r="K27" i="2"/>
  <c r="K26" i="2"/>
  <c r="L26" i="2" s="1"/>
  <c r="K25" i="2"/>
  <c r="L25" i="2" s="1"/>
  <c r="L24" i="2"/>
  <c r="K24" i="2"/>
  <c r="L23" i="2"/>
  <c r="K23" i="2"/>
  <c r="K22" i="2"/>
  <c r="L22" i="2" s="1"/>
  <c r="K21" i="2"/>
  <c r="L21" i="2" s="1"/>
  <c r="L20" i="2"/>
  <c r="K20" i="2"/>
  <c r="L19" i="2"/>
  <c r="K19" i="2"/>
  <c r="K18" i="2"/>
  <c r="L18" i="2" s="1"/>
  <c r="K17" i="2"/>
  <c r="L17" i="2" s="1"/>
  <c r="L16" i="2"/>
  <c r="K16" i="2"/>
  <c r="L15" i="2"/>
  <c r="K15" i="2"/>
  <c r="K14" i="2"/>
  <c r="L14" i="2" s="1"/>
  <c r="K13" i="2"/>
  <c r="L13" i="2" s="1"/>
  <c r="L12" i="2"/>
  <c r="K12" i="2"/>
  <c r="L11" i="2"/>
  <c r="K11" i="2"/>
  <c r="K10" i="2"/>
  <c r="L10" i="2" s="1"/>
  <c r="K9" i="2"/>
  <c r="L9" i="2" s="1"/>
  <c r="L8" i="2"/>
  <c r="K8" i="2"/>
  <c r="L7" i="2"/>
  <c r="K7" i="2"/>
  <c r="K6" i="2"/>
  <c r="L6" i="2" s="1"/>
  <c r="L5" i="2"/>
  <c r="K5" i="2"/>
  <c r="A20" i="3"/>
  <c r="A12" i="3"/>
  <c r="A4" i="3"/>
  <c r="B23" i="3"/>
  <c r="B20" i="3"/>
  <c r="C19" i="3"/>
  <c r="G19" i="3" s="1"/>
  <c r="C18" i="3"/>
  <c r="C15" i="3"/>
  <c r="C14" i="3"/>
  <c r="B12" i="3"/>
  <c r="C11" i="3"/>
  <c r="C10" i="3"/>
  <c r="C7" i="3"/>
  <c r="C6" i="3"/>
  <c r="B4" i="3"/>
  <c r="C3" i="3"/>
  <c r="J25" i="2"/>
  <c r="J17" i="2"/>
  <c r="J9" i="2"/>
  <c r="I28" i="2"/>
  <c r="J28" i="2" s="1"/>
  <c r="H28" i="2"/>
  <c r="B25" i="3" s="1"/>
  <c r="G28" i="2"/>
  <c r="A25" i="3" s="1"/>
  <c r="I27" i="2"/>
  <c r="C24" i="3" s="1"/>
  <c r="H27" i="2"/>
  <c r="B24" i="3" s="1"/>
  <c r="G27" i="2"/>
  <c r="A24" i="3" s="1"/>
  <c r="I26" i="2"/>
  <c r="J26" i="2" s="1"/>
  <c r="H26" i="2"/>
  <c r="G26" i="2"/>
  <c r="A23" i="3" s="1"/>
  <c r="I25" i="2"/>
  <c r="C22" i="3" s="1"/>
  <c r="G22" i="3" s="1"/>
  <c r="H25" i="2"/>
  <c r="B22" i="3" s="1"/>
  <c r="G25" i="2"/>
  <c r="A22" i="3" s="1"/>
  <c r="I24" i="2"/>
  <c r="J24" i="2" s="1"/>
  <c r="H24" i="2"/>
  <c r="B21" i="3" s="1"/>
  <c r="G24" i="2"/>
  <c r="A21" i="3" s="1"/>
  <c r="I23" i="2"/>
  <c r="C20" i="3" s="1"/>
  <c r="G20" i="3" s="1"/>
  <c r="H23" i="2"/>
  <c r="G23" i="2"/>
  <c r="I22" i="2"/>
  <c r="H22" i="2"/>
  <c r="B19" i="3" s="1"/>
  <c r="G22" i="2"/>
  <c r="A19" i="3" s="1"/>
  <c r="I21" i="2"/>
  <c r="J21" i="2" s="1"/>
  <c r="H21" i="2"/>
  <c r="B18" i="3" s="1"/>
  <c r="G21" i="2"/>
  <c r="A18" i="3" s="1"/>
  <c r="I20" i="2"/>
  <c r="C17" i="3" s="1"/>
  <c r="H20" i="2"/>
  <c r="B17" i="3" s="1"/>
  <c r="G20" i="2"/>
  <c r="A17" i="3" s="1"/>
  <c r="I19" i="2"/>
  <c r="J19" i="2" s="1"/>
  <c r="H19" i="2"/>
  <c r="B16" i="3" s="1"/>
  <c r="G19" i="2"/>
  <c r="A16" i="3" s="1"/>
  <c r="I18" i="2"/>
  <c r="J18" i="2" s="1"/>
  <c r="H18" i="2"/>
  <c r="B15" i="3" s="1"/>
  <c r="G18" i="2"/>
  <c r="A15" i="3" s="1"/>
  <c r="I17" i="2"/>
  <c r="H17" i="2"/>
  <c r="B14" i="3" s="1"/>
  <c r="G17" i="2"/>
  <c r="A14" i="3" s="1"/>
  <c r="I16" i="2"/>
  <c r="C13" i="3" s="1"/>
  <c r="H16" i="2"/>
  <c r="B13" i="3" s="1"/>
  <c r="G16" i="2"/>
  <c r="A13" i="3" s="1"/>
  <c r="I15" i="2"/>
  <c r="C12" i="3" s="1"/>
  <c r="H15" i="2"/>
  <c r="G15" i="2"/>
  <c r="I14" i="2"/>
  <c r="H14" i="2"/>
  <c r="B11" i="3" s="1"/>
  <c r="G14" i="2"/>
  <c r="A11" i="3" s="1"/>
  <c r="I13" i="2"/>
  <c r="J13" i="2" s="1"/>
  <c r="H13" i="2"/>
  <c r="B10" i="3" s="1"/>
  <c r="G13" i="2"/>
  <c r="A10" i="3" s="1"/>
  <c r="I12" i="2"/>
  <c r="C9" i="3" s="1"/>
  <c r="H12" i="2"/>
  <c r="B9" i="3" s="1"/>
  <c r="G12" i="2"/>
  <c r="A9" i="3" s="1"/>
  <c r="I11" i="2"/>
  <c r="J11" i="2" s="1"/>
  <c r="H11" i="2"/>
  <c r="B8" i="3" s="1"/>
  <c r="G11" i="2"/>
  <c r="A8" i="3" s="1"/>
  <c r="I10" i="2"/>
  <c r="J10" i="2" s="1"/>
  <c r="H10" i="2"/>
  <c r="B7" i="3" s="1"/>
  <c r="G10" i="2"/>
  <c r="A7" i="3" s="1"/>
  <c r="I9" i="2"/>
  <c r="H9" i="2"/>
  <c r="B6" i="3" s="1"/>
  <c r="G9" i="2"/>
  <c r="A6" i="3" s="1"/>
  <c r="I8" i="2"/>
  <c r="C5" i="3" s="1"/>
  <c r="H8" i="2"/>
  <c r="B5" i="3" s="1"/>
  <c r="G8" i="2"/>
  <c r="A5" i="3" s="1"/>
  <c r="I7" i="2"/>
  <c r="C4" i="3" s="1"/>
  <c r="H7" i="2"/>
  <c r="G7" i="2"/>
  <c r="I6" i="2"/>
  <c r="H6" i="2"/>
  <c r="B3" i="3" s="1"/>
  <c r="G6" i="2"/>
  <c r="A3" i="3" s="1"/>
  <c r="G5" i="2"/>
  <c r="A2" i="3" s="1"/>
  <c r="I5" i="2"/>
  <c r="J5" i="2" s="1"/>
  <c r="H5" i="2"/>
  <c r="B2" i="3" s="1"/>
  <c r="I21" i="5" l="1"/>
  <c r="M21" i="5" s="1"/>
  <c r="I13" i="5"/>
  <c r="M13" i="5" s="1"/>
  <c r="I20" i="5"/>
  <c r="M20" i="5" s="1"/>
  <c r="I12" i="5"/>
  <c r="M12" i="5" s="1"/>
  <c r="I9" i="5"/>
  <c r="M9" i="5" s="1"/>
  <c r="I19" i="5"/>
  <c r="M19" i="5" s="1"/>
  <c r="I11" i="5"/>
  <c r="M11" i="5" s="1"/>
  <c r="I17" i="5"/>
  <c r="M17" i="5" s="1"/>
  <c r="I16" i="5"/>
  <c r="M16" i="5" s="1"/>
  <c r="I22" i="5"/>
  <c r="M22" i="5" s="1"/>
  <c r="I18" i="5"/>
  <c r="M18" i="5" s="1"/>
  <c r="I10" i="5"/>
  <c r="M10" i="5" s="1"/>
  <c r="I23" i="5"/>
  <c r="M23" i="5" s="1"/>
  <c r="I15" i="5"/>
  <c r="M15" i="5" s="1"/>
  <c r="I14" i="5"/>
  <c r="M14" i="5" s="1"/>
  <c r="D24" i="3"/>
  <c r="J6" i="2"/>
  <c r="J22" i="2"/>
  <c r="C2" i="3"/>
  <c r="D2" i="3" s="1"/>
  <c r="J14" i="2"/>
  <c r="J7" i="2"/>
  <c r="J15" i="2"/>
  <c r="J23" i="2"/>
  <c r="C23" i="3"/>
  <c r="G23" i="3" s="1"/>
  <c r="C8" i="3"/>
  <c r="C16" i="3"/>
  <c r="J8" i="2"/>
  <c r="J27" i="2"/>
  <c r="C21" i="3"/>
  <c r="D21" i="3" s="1"/>
  <c r="D25" i="3"/>
  <c r="D15" i="4" s="1"/>
  <c r="J16" i="2"/>
  <c r="J12" i="2"/>
  <c r="J20" i="2"/>
  <c r="G25" i="3"/>
  <c r="D16" i="4"/>
  <c r="D10" i="3"/>
  <c r="D18" i="3"/>
  <c r="G24" i="3"/>
  <c r="D5" i="3"/>
  <c r="D13" i="3"/>
  <c r="D17" i="3"/>
  <c r="D16" i="3"/>
  <c r="D3" i="3"/>
  <c r="D11" i="3"/>
  <c r="D19" i="3"/>
  <c r="H19" i="3" s="1"/>
  <c r="D6" i="3"/>
  <c r="D9" i="3"/>
  <c r="D4" i="3"/>
  <c r="D12" i="3"/>
  <c r="D20" i="3"/>
  <c r="H20" i="3" s="1"/>
  <c r="D7" i="3"/>
  <c r="D15" i="3"/>
  <c r="D8" i="3"/>
  <c r="D22" i="3"/>
  <c r="H22" i="3" s="1"/>
  <c r="D14" i="3"/>
  <c r="D23" i="3"/>
  <c r="H23" i="3" s="1"/>
  <c r="D26" i="4" l="1"/>
  <c r="G21" i="3"/>
  <c r="H24" i="3"/>
  <c r="H25" i="3"/>
  <c r="D17" i="4" s="1"/>
  <c r="D29" i="4" l="1"/>
  <c r="H21" i="3"/>
  <c r="D2" i="13" l="1"/>
  <c r="D48" i="13" s="1"/>
  <c r="D25" i="13" l="1"/>
  <c r="F25" i="13" s="1"/>
  <c r="D33" i="13"/>
  <c r="E33" i="13" s="1"/>
  <c r="D26" i="13"/>
  <c r="G2" i="13"/>
  <c r="M2" i="13" s="1"/>
  <c r="D28" i="13"/>
  <c r="E28" i="13" s="1"/>
  <c r="D13" i="13"/>
  <c r="G13" i="13" s="1"/>
  <c r="D29" i="13"/>
  <c r="I29" i="13" s="1"/>
  <c r="D17" i="13"/>
  <c r="F17" i="13" s="1"/>
  <c r="D22" i="13"/>
  <c r="G22" i="13" s="1"/>
  <c r="D21" i="13"/>
  <c r="F21" i="13" s="1"/>
  <c r="D7" i="13"/>
  <c r="D30" i="13"/>
  <c r="G30" i="13" s="1"/>
  <c r="D39" i="13"/>
  <c r="F39" i="13" s="1"/>
  <c r="E2" i="13"/>
  <c r="K2" i="13" s="1"/>
  <c r="D20" i="13"/>
  <c r="I20" i="13" s="1"/>
  <c r="J2" i="13"/>
  <c r="D41" i="13"/>
  <c r="I41" i="13" s="1"/>
  <c r="D11" i="13"/>
  <c r="F11" i="13" s="1"/>
  <c r="F2" i="13"/>
  <c r="L2" i="13" s="1"/>
  <c r="D44" i="13"/>
  <c r="F44" i="13" s="1"/>
  <c r="D37" i="13"/>
  <c r="H37" i="13" s="1"/>
  <c r="D46" i="13"/>
  <c r="I46" i="13" s="1"/>
  <c r="D15" i="13"/>
  <c r="E15" i="13" s="1"/>
  <c r="D49" i="13"/>
  <c r="G49" i="13" s="1"/>
  <c r="D19" i="13"/>
  <c r="I19" i="13" s="1"/>
  <c r="D34" i="13"/>
  <c r="H34" i="13" s="1"/>
  <c r="D10" i="13"/>
  <c r="H10" i="13" s="1"/>
  <c r="D45" i="13"/>
  <c r="H45" i="13" s="1"/>
  <c r="D23" i="13"/>
  <c r="I23" i="13" s="1"/>
  <c r="D24" i="13"/>
  <c r="E24" i="13" s="1"/>
  <c r="D27" i="13"/>
  <c r="E27" i="13" s="1"/>
  <c r="D42" i="13"/>
  <c r="I42" i="13" s="1"/>
  <c r="D47" i="13"/>
  <c r="E47" i="13" s="1"/>
  <c r="D40" i="13"/>
  <c r="E40" i="13" s="1"/>
  <c r="D18" i="13"/>
  <c r="I18" i="13" s="1"/>
  <c r="D35" i="13"/>
  <c r="E35" i="13" s="1"/>
  <c r="D4" i="13"/>
  <c r="H4" i="13" s="1"/>
  <c r="I2" i="13"/>
  <c r="O2" i="13" s="1"/>
  <c r="D6" i="13"/>
  <c r="I6" i="13" s="1"/>
  <c r="D16" i="13"/>
  <c r="I16" i="13" s="1"/>
  <c r="D3" i="13"/>
  <c r="D32" i="13"/>
  <c r="I32" i="13" s="1"/>
  <c r="D36" i="13"/>
  <c r="G36" i="13" s="1"/>
  <c r="D38" i="13"/>
  <c r="F38" i="13" s="1"/>
  <c r="D8" i="13"/>
  <c r="H8" i="13" s="1"/>
  <c r="H2" i="13"/>
  <c r="N2" i="13" s="1"/>
  <c r="D31" i="13"/>
  <c r="I31" i="13" s="1"/>
  <c r="D9" i="13"/>
  <c r="H9" i="13" s="1"/>
  <c r="D50" i="13"/>
  <c r="G50" i="13" s="1"/>
  <c r="D43" i="13"/>
  <c r="I43" i="13" s="1"/>
  <c r="D12" i="13"/>
  <c r="E12" i="13" s="1"/>
  <c r="D5" i="13"/>
  <c r="F5" i="13" s="1"/>
  <c r="D14" i="13"/>
  <c r="H14" i="13" s="1"/>
  <c r="G33" i="13"/>
  <c r="G29" i="13"/>
  <c r="G44" i="13"/>
  <c r="E10" i="13"/>
  <c r="G10" i="13"/>
  <c r="I10" i="13"/>
  <c r="E45" i="13"/>
  <c r="E23" i="13"/>
  <c r="I27" i="13"/>
  <c r="E31" i="13"/>
  <c r="G18" i="13"/>
  <c r="F35" i="13"/>
  <c r="I35" i="13"/>
  <c r="G5" i="13"/>
  <c r="E48" i="13"/>
  <c r="G48" i="13"/>
  <c r="I48" i="13"/>
  <c r="H48" i="13"/>
  <c r="F48" i="13"/>
  <c r="G26" i="13"/>
  <c r="F26" i="13"/>
  <c r="E26" i="13"/>
  <c r="H26" i="13"/>
  <c r="I26" i="13"/>
  <c r="H7" i="13"/>
  <c r="E7" i="13"/>
  <c r="G7" i="13"/>
  <c r="I7" i="13"/>
  <c r="F7" i="13"/>
  <c r="G20" i="13"/>
  <c r="E20" i="13"/>
  <c r="I45" i="13" l="1"/>
  <c r="F30" i="13"/>
  <c r="G45" i="13"/>
  <c r="E5" i="13"/>
  <c r="I30" i="13"/>
  <c r="I25" i="13"/>
  <c r="I5" i="13"/>
  <c r="H30" i="13"/>
  <c r="H35" i="13"/>
  <c r="I44" i="13"/>
  <c r="I38" i="13"/>
  <c r="G38" i="13"/>
  <c r="H38" i="13"/>
  <c r="G27" i="13"/>
  <c r="I15" i="13"/>
  <c r="H27" i="13"/>
  <c r="F15" i="13"/>
  <c r="F29" i="13"/>
  <c r="F20" i="13"/>
  <c r="E6" i="13"/>
  <c r="G15" i="13"/>
  <c r="H29" i="13"/>
  <c r="H20" i="13"/>
  <c r="G6" i="13"/>
  <c r="E29" i="13"/>
  <c r="G31" i="13"/>
  <c r="H39" i="13"/>
  <c r="F28" i="13"/>
  <c r="E39" i="13"/>
  <c r="I4" i="13"/>
  <c r="G39" i="13"/>
  <c r="F4" i="13"/>
  <c r="I37" i="13"/>
  <c r="I39" i="13"/>
  <c r="F33" i="13"/>
  <c r="E25" i="13"/>
  <c r="F14" i="13"/>
  <c r="G25" i="13"/>
  <c r="H11" i="13"/>
  <c r="F13" i="13"/>
  <c r="E21" i="13"/>
  <c r="F40" i="13"/>
  <c r="E32" i="13"/>
  <c r="H33" i="13"/>
  <c r="I13" i="13"/>
  <c r="H13" i="13"/>
  <c r="I36" i="13"/>
  <c r="E13" i="13"/>
  <c r="H31" i="13"/>
  <c r="H12" i="13"/>
  <c r="E18" i="13"/>
  <c r="F37" i="13"/>
  <c r="I12" i="13"/>
  <c r="F18" i="13"/>
  <c r="G14" i="13"/>
  <c r="E14" i="13"/>
  <c r="E8" i="13"/>
  <c r="E37" i="13"/>
  <c r="E38" i="13"/>
  <c r="I8" i="13"/>
  <c r="G23" i="13"/>
  <c r="H49" i="13"/>
  <c r="H25" i="13"/>
  <c r="E17" i="13"/>
  <c r="E42" i="13"/>
  <c r="I49" i="13"/>
  <c r="G28" i="13"/>
  <c r="F16" i="13"/>
  <c r="F8" i="13"/>
  <c r="H28" i="13"/>
  <c r="H16" i="13"/>
  <c r="J21" i="13"/>
  <c r="I14" i="13"/>
  <c r="E43" i="13"/>
  <c r="G35" i="13"/>
  <c r="E30" i="13"/>
  <c r="H42" i="13"/>
  <c r="G8" i="13"/>
  <c r="F45" i="13"/>
  <c r="H44" i="13"/>
  <c r="I28" i="13"/>
  <c r="I33" i="13"/>
  <c r="H22" i="13"/>
  <c r="H5" i="13"/>
  <c r="I9" i="13"/>
  <c r="F42" i="13"/>
  <c r="F23" i="13"/>
  <c r="E44" i="13"/>
  <c r="I22" i="13"/>
  <c r="G17" i="13"/>
  <c r="E9" i="13"/>
  <c r="E22" i="13"/>
  <c r="H17" i="13"/>
  <c r="F9" i="13"/>
  <c r="E16" i="13"/>
  <c r="F22" i="13"/>
  <c r="I17" i="13"/>
  <c r="G9" i="13"/>
  <c r="G16" i="13"/>
  <c r="E4" i="13"/>
  <c r="F34" i="13"/>
  <c r="G37" i="13"/>
  <c r="F49" i="13"/>
  <c r="F43" i="13"/>
  <c r="G40" i="13"/>
  <c r="I34" i="13"/>
  <c r="H46" i="13"/>
  <c r="J32" i="13"/>
  <c r="G43" i="13"/>
  <c r="H40" i="13"/>
  <c r="H21" i="13"/>
  <c r="H43" i="13"/>
  <c r="I40" i="13"/>
  <c r="I11" i="13"/>
  <c r="J40" i="13"/>
  <c r="I21" i="13"/>
  <c r="H24" i="13"/>
  <c r="G11" i="13"/>
  <c r="G21" i="13"/>
  <c r="G42" i="13"/>
  <c r="G24" i="13"/>
  <c r="E34" i="13"/>
  <c r="E41" i="13"/>
  <c r="G34" i="13"/>
  <c r="G32" i="13"/>
  <c r="F50" i="13"/>
  <c r="J28" i="13"/>
  <c r="J48" i="13"/>
  <c r="I50" i="13"/>
  <c r="E19" i="13"/>
  <c r="J15" i="13"/>
  <c r="J16" i="13"/>
  <c r="J9" i="13"/>
  <c r="E50" i="13"/>
  <c r="F19" i="13"/>
  <c r="I3" i="13"/>
  <c r="O3" i="13" s="1"/>
  <c r="J5" i="13"/>
  <c r="J39" i="13"/>
  <c r="H50" i="13"/>
  <c r="F47" i="13"/>
  <c r="H19" i="13"/>
  <c r="G3" i="13"/>
  <c r="J25" i="13"/>
  <c r="G47" i="13"/>
  <c r="I24" i="13"/>
  <c r="E49" i="13"/>
  <c r="G41" i="13"/>
  <c r="E3" i="13"/>
  <c r="K3" i="13" s="1"/>
  <c r="J31" i="13"/>
  <c r="H47" i="13"/>
  <c r="F24" i="13"/>
  <c r="E46" i="13"/>
  <c r="H41" i="13"/>
  <c r="J50" i="13"/>
  <c r="I47" i="13"/>
  <c r="G46" i="13"/>
  <c r="F41" i="13"/>
  <c r="J34" i="13"/>
  <c r="F12" i="13"/>
  <c r="F6" i="13"/>
  <c r="G4" i="13"/>
  <c r="H18" i="13"/>
  <c r="F27" i="13"/>
  <c r="H23" i="13"/>
  <c r="F10" i="13"/>
  <c r="G19" i="13"/>
  <c r="F46" i="13"/>
  <c r="F32" i="13"/>
  <c r="F3" i="13"/>
  <c r="L3" i="13" s="1"/>
  <c r="J37" i="13"/>
  <c r="J47" i="13"/>
  <c r="J19" i="13"/>
  <c r="J24" i="13"/>
  <c r="J3" i="13"/>
  <c r="J10" i="13"/>
  <c r="J14" i="13"/>
  <c r="F36" i="13"/>
  <c r="J27" i="13"/>
  <c r="J18" i="13"/>
  <c r="J17" i="13"/>
  <c r="J12" i="13"/>
  <c r="J38" i="13"/>
  <c r="J45" i="13"/>
  <c r="G12" i="13"/>
  <c r="F31" i="13"/>
  <c r="H15" i="13"/>
  <c r="E11" i="13"/>
  <c r="E36" i="13"/>
  <c r="H32" i="13"/>
  <c r="J36" i="13"/>
  <c r="J8" i="13"/>
  <c r="J22" i="13"/>
  <c r="J7" i="13"/>
  <c r="J11" i="13"/>
  <c r="J41" i="13"/>
  <c r="H36" i="13"/>
  <c r="H3" i="13"/>
  <c r="N5" i="13" s="1"/>
  <c r="J35" i="13"/>
  <c r="J49" i="13"/>
  <c r="J44" i="13"/>
  <c r="J4" i="13"/>
  <c r="J42" i="13"/>
  <c r="J23" i="13"/>
  <c r="J29" i="13"/>
  <c r="J33" i="13"/>
  <c r="J46" i="13"/>
  <c r="J43" i="13"/>
  <c r="H6" i="13"/>
  <c r="J6" i="13"/>
  <c r="J26" i="13"/>
  <c r="J20" i="13"/>
  <c r="J30" i="13"/>
  <c r="J13" i="13"/>
  <c r="O7" i="13" l="1"/>
  <c r="I19" i="4" s="1"/>
  <c r="I9" i="4" s="1"/>
  <c r="R9" i="4" s="1"/>
  <c r="L4" i="13"/>
  <c r="K30" i="13"/>
  <c r="L5" i="13"/>
  <c r="M9" i="13"/>
  <c r="K11" i="13"/>
  <c r="M22" i="13"/>
  <c r="P17" i="4" s="1"/>
  <c r="P7" i="4" s="1"/>
  <c r="M3" i="13"/>
  <c r="K14" i="13"/>
  <c r="M6" i="13"/>
  <c r="M41" i="13"/>
  <c r="O40" i="13"/>
  <c r="M7" i="13"/>
  <c r="I17" i="4" s="1"/>
  <c r="I7" i="4" s="1"/>
  <c r="R7" i="4" s="1"/>
  <c r="M12" i="13"/>
  <c r="J17" i="4" s="1"/>
  <c r="K15" i="13"/>
  <c r="M4" i="13"/>
  <c r="K6" i="13"/>
  <c r="K27" i="13"/>
  <c r="M15" i="4" s="1"/>
  <c r="K5" i="13"/>
  <c r="K8" i="13"/>
  <c r="K10" i="13"/>
  <c r="M35" i="13"/>
  <c r="O14" i="13"/>
  <c r="N14" i="13"/>
  <c r="O43" i="13"/>
  <c r="K4" i="13"/>
  <c r="O48" i="13"/>
  <c r="N7" i="13"/>
  <c r="I18" i="4" s="1"/>
  <c r="I8" i="4" s="1"/>
  <c r="R8" i="4" s="1"/>
  <c r="M28" i="13"/>
  <c r="L9" i="13"/>
  <c r="O33" i="13"/>
  <c r="K7" i="13"/>
  <c r="I15" i="4" s="1"/>
  <c r="I5" i="4" s="1"/>
  <c r="R5" i="4" s="1"/>
  <c r="O45" i="13"/>
  <c r="M25" i="13"/>
  <c r="O17" i="13"/>
  <c r="K19" i="4" s="1"/>
  <c r="O47" i="13"/>
  <c r="L48" i="13"/>
  <c r="O29" i="13"/>
  <c r="M19" i="13"/>
  <c r="O27" i="13"/>
  <c r="M19" i="4" s="1"/>
  <c r="O24" i="13"/>
  <c r="M13" i="13"/>
  <c r="K25" i="13"/>
  <c r="O39" i="13"/>
  <c r="K28" i="13"/>
  <c r="M23" i="13"/>
  <c r="O31" i="13"/>
  <c r="O13" i="13"/>
  <c r="O11" i="13"/>
  <c r="O8" i="13"/>
  <c r="O36" i="13"/>
  <c r="L22" i="13"/>
  <c r="L16" i="4" s="1"/>
  <c r="O22" i="13"/>
  <c r="P19" i="4" s="1"/>
  <c r="P9" i="4" s="1"/>
  <c r="M26" i="13"/>
  <c r="M47" i="13"/>
  <c r="O15" i="13"/>
  <c r="M37" i="13"/>
  <c r="K29" i="13"/>
  <c r="N8" i="13"/>
  <c r="O41" i="13"/>
  <c r="O20" i="13"/>
  <c r="L6" i="13"/>
  <c r="O23" i="13"/>
  <c r="N6" i="13"/>
  <c r="L45" i="13"/>
  <c r="K24" i="13"/>
  <c r="N12" i="13"/>
  <c r="J18" i="4" s="1"/>
  <c r="K35" i="13"/>
  <c r="N17" i="13"/>
  <c r="K18" i="4" s="1"/>
  <c r="K12" i="13"/>
  <c r="J15" i="4" s="1"/>
  <c r="N15" i="13"/>
  <c r="K19" i="13"/>
  <c r="O25" i="13"/>
  <c r="O4" i="13"/>
  <c r="O34" i="13"/>
  <c r="K13" i="13"/>
  <c r="K37" i="13"/>
  <c r="O50" i="13"/>
  <c r="O32" i="13"/>
  <c r="N19" i="4" s="1"/>
  <c r="O38" i="13"/>
  <c r="O44" i="13"/>
  <c r="O42" i="13"/>
  <c r="O9" i="13"/>
  <c r="O18" i="13"/>
  <c r="L27" i="13"/>
  <c r="M16" i="4" s="1"/>
  <c r="O16" i="13"/>
  <c r="L50" i="13"/>
  <c r="O46" i="13"/>
  <c r="M46" i="13"/>
  <c r="O28" i="13"/>
  <c r="O26" i="13"/>
  <c r="L8" i="13"/>
  <c r="O21" i="13"/>
  <c r="O35" i="13"/>
  <c r="L12" i="13"/>
  <c r="J16" i="4" s="1"/>
  <c r="O37" i="13"/>
  <c r="M24" i="13"/>
  <c r="O49" i="13"/>
  <c r="M38" i="13"/>
  <c r="O30" i="13"/>
  <c r="O6" i="13"/>
  <c r="O12" i="13"/>
  <c r="J19" i="4" s="1"/>
  <c r="L7" i="13"/>
  <c r="I16" i="4" s="1"/>
  <c r="I6" i="4" s="1"/>
  <c r="R6" i="4" s="1"/>
  <c r="O10" i="13"/>
  <c r="M49" i="13"/>
  <c r="O5" i="13"/>
  <c r="O19" i="13"/>
  <c r="K9" i="13"/>
  <c r="N33" i="13"/>
  <c r="N4" i="13"/>
  <c r="N3" i="13"/>
  <c r="N45" i="13"/>
  <c r="M50" i="13"/>
  <c r="M16" i="13"/>
  <c r="M10" i="13"/>
  <c r="N20" i="13"/>
  <c r="L34" i="13"/>
  <c r="K42" i="13"/>
  <c r="L13" i="13"/>
  <c r="L24" i="13"/>
  <c r="L18" i="13"/>
  <c r="L11" i="13"/>
  <c r="K49" i="13"/>
  <c r="L10" i="13"/>
  <c r="N24" i="13"/>
  <c r="K38" i="13"/>
  <c r="N46" i="13"/>
  <c r="L46" i="13"/>
  <c r="N22" i="13"/>
  <c r="L18" i="4" s="1"/>
  <c r="L42" i="13"/>
  <c r="N48" i="13"/>
  <c r="N38" i="13"/>
  <c r="M36" i="13"/>
  <c r="M15" i="13"/>
  <c r="L17" i="13"/>
  <c r="K16" i="4" s="1"/>
  <c r="N42" i="13"/>
  <c r="L30" i="13"/>
  <c r="L26" i="13"/>
  <c r="N23" i="13"/>
  <c r="N43" i="13"/>
  <c r="L19" i="13"/>
  <c r="L36" i="13"/>
  <c r="N26" i="13"/>
  <c r="K47" i="13"/>
  <c r="N27" i="13"/>
  <c r="M18" i="4" s="1"/>
  <c r="N41" i="13"/>
  <c r="K22" i="13"/>
  <c r="P15" i="4" s="1"/>
  <c r="P5" i="4" s="1"/>
  <c r="L29" i="13"/>
  <c r="L23" i="13"/>
  <c r="L41" i="13"/>
  <c r="K40" i="13"/>
  <c r="N37" i="13"/>
  <c r="K43" i="13"/>
  <c r="N44" i="13"/>
  <c r="L32" i="13"/>
  <c r="N16" i="4" s="1"/>
  <c r="M21" i="13"/>
  <c r="L14" i="13"/>
  <c r="M48" i="13"/>
  <c r="K31" i="13"/>
  <c r="M45" i="13"/>
  <c r="L33" i="13"/>
  <c r="M11" i="13"/>
  <c r="M8" i="13"/>
  <c r="N21" i="13"/>
  <c r="K50" i="13"/>
  <c r="L21" i="13"/>
  <c r="N28" i="13"/>
  <c r="K16" i="13"/>
  <c r="L16" i="13"/>
  <c r="M5" i="13"/>
  <c r="K34" i="13"/>
  <c r="L15" i="13"/>
  <c r="N40" i="13"/>
  <c r="K33" i="13"/>
  <c r="M32" i="13"/>
  <c r="N17" i="4" s="1"/>
  <c r="N13" i="13"/>
  <c r="L43" i="13"/>
  <c r="L40" i="13"/>
  <c r="M29" i="13"/>
  <c r="K23" i="13"/>
  <c r="M42" i="13"/>
  <c r="N39" i="13"/>
  <c r="K36" i="13"/>
  <c r="K48" i="13"/>
  <c r="N50" i="13"/>
  <c r="M31" i="13"/>
  <c r="N35" i="13"/>
  <c r="N10" i="13"/>
  <c r="L47" i="13"/>
  <c r="M34" i="13"/>
  <c r="N47" i="13"/>
  <c r="L44" i="13"/>
  <c r="M33" i="13"/>
  <c r="L49" i="13"/>
  <c r="L39" i="13"/>
  <c r="N34" i="13"/>
  <c r="L37" i="13"/>
  <c r="M43" i="13"/>
  <c r="K17" i="13"/>
  <c r="K15" i="4" s="1"/>
  <c r="K41" i="13"/>
  <c r="M40" i="13"/>
  <c r="K18" i="13"/>
  <c r="M30" i="13"/>
  <c r="L20" i="13"/>
  <c r="N30" i="13"/>
  <c r="L31" i="13"/>
  <c r="M39" i="13"/>
  <c r="N19" i="13"/>
  <c r="K20" i="13"/>
  <c r="M20" i="13"/>
  <c r="N49" i="13"/>
  <c r="L25" i="13"/>
  <c r="M18" i="13"/>
  <c r="N31" i="13"/>
  <c r="K21" i="13"/>
  <c r="L28" i="13"/>
  <c r="M17" i="13"/>
  <c r="K17" i="4" s="1"/>
  <c r="N36" i="13"/>
  <c r="M44" i="13"/>
  <c r="N18" i="13"/>
  <c r="L38" i="13"/>
  <c r="M27" i="13"/>
  <c r="M17" i="4" s="1"/>
  <c r="K32" i="13"/>
  <c r="N15" i="4" s="1"/>
  <c r="K45" i="13"/>
  <c r="N11" i="13"/>
  <c r="K39" i="13"/>
  <c r="N25" i="13"/>
  <c r="N32" i="13"/>
  <c r="N18" i="4" s="1"/>
  <c r="L35" i="13"/>
  <c r="M14" i="13"/>
  <c r="K26" i="13"/>
  <c r="N29" i="13"/>
  <c r="N9" i="13"/>
  <c r="K44" i="13"/>
  <c r="N16" i="13"/>
  <c r="K46" i="13"/>
  <c r="P18" i="4" l="1"/>
  <c r="P8" i="4" s="1"/>
  <c r="L17" i="4"/>
  <c r="L19" i="4"/>
  <c r="P16" i="4"/>
  <c r="P6" i="4" s="1"/>
  <c r="L15" i="4"/>
  <c r="N6" i="4" l="1"/>
  <c r="W6" i="4" s="1"/>
  <c r="K14" i="4"/>
  <c r="K6" i="4" s="1"/>
  <c r="T6" i="4" s="1"/>
  <c r="N14" i="4"/>
  <c r="N5" i="4" s="1"/>
  <c r="W5" i="4" s="1"/>
  <c r="L14" i="4"/>
  <c r="L7" i="4" s="1"/>
  <c r="U7" i="4" s="1"/>
  <c r="M14" i="4"/>
  <c r="M8" i="4" s="1"/>
  <c r="V8" i="4" s="1"/>
  <c r="N9" i="4" l="1"/>
  <c r="W9" i="4" s="1"/>
  <c r="N7" i="4"/>
  <c r="W7" i="4" s="1"/>
  <c r="N8" i="4"/>
  <c r="W8" i="4" s="1"/>
  <c r="M5" i="4"/>
  <c r="V5" i="4" s="1"/>
  <c r="K9" i="4"/>
  <c r="T9" i="4" s="1"/>
  <c r="M9" i="4"/>
  <c r="V9" i="4" s="1"/>
  <c r="K8" i="4"/>
  <c r="T8" i="4" s="1"/>
  <c r="M6" i="4"/>
  <c r="V6" i="4" s="1"/>
  <c r="M7" i="4"/>
  <c r="V7" i="4" s="1"/>
  <c r="L5" i="4"/>
  <c r="U5" i="4" s="1"/>
  <c r="K7" i="4"/>
  <c r="T7" i="4" s="1"/>
  <c r="L6" i="4"/>
  <c r="U6" i="4" s="1"/>
  <c r="K5" i="4"/>
  <c r="T5" i="4" s="1"/>
  <c r="L9" i="4"/>
  <c r="U9" i="4" s="1"/>
  <c r="L8" i="4"/>
  <c r="U8" i="4" s="1"/>
  <c r="J9" i="4"/>
  <c r="S9" i="4" s="1"/>
  <c r="J6" i="4" l="1"/>
  <c r="S6" i="4" s="1"/>
  <c r="J7" i="4"/>
  <c r="S7" i="4" s="1"/>
  <c r="J5" i="4"/>
  <c r="S5" i="4" s="1"/>
  <c r="J8" i="4"/>
  <c r="S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Lindholm Henrik (4660)</author>
  </authors>
  <commentList>
    <comment ref="D1" authorId="0" shapeId="0" xr:uid="{29A588BF-A347-48FD-92A4-18FEAA189A88}">
      <text>
        <r>
          <rPr>
            <sz val="9"/>
            <color indexed="81"/>
            <rFont val="Tahoma"/>
            <family val="2"/>
          </rPr>
          <t xml:space="preserve">Hämtat från SKR (KPP-sammanställning-2022.pdf)
</t>
        </r>
      </text>
    </comment>
    <comment ref="E1" authorId="0" shapeId="0" xr:uid="{E7FB53A2-F31A-4AC8-83CA-A0FF7890B643}">
      <text>
        <r>
          <rPr>
            <sz val="9"/>
            <color indexed="81"/>
            <rFont val="Tahoma"/>
            <family val="2"/>
          </rPr>
          <t>Hämtat från SKR (KPP-sammanställning-2022.pdf)</t>
        </r>
      </text>
    </comment>
    <comment ref="F1" authorId="0" shapeId="0" xr:uid="{2A6B4FEB-B430-4E05-B943-0B39D0D8C1EB}">
      <text>
        <r>
          <rPr>
            <sz val="9"/>
            <color indexed="81"/>
            <rFont val="Tahoma"/>
            <family val="2"/>
          </rPr>
          <t>Hämtat från SKR (KPP-sammanställning-2022.pdf)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Lindholm Henrik (4660)</author>
  </authors>
  <commentList>
    <comment ref="E1" authorId="0" shapeId="0" xr:uid="{7DD87373-2D4E-4BF7-B94B-1805501C3983}">
      <text>
        <r>
          <rPr>
            <sz val="9"/>
            <color indexed="81"/>
            <rFont val="Tahoma"/>
            <family val="2"/>
          </rPr>
          <t>För SJP, kommer från Anslagsredovisning i FKs ÅR 2018-2022</t>
        </r>
      </text>
    </comment>
    <comment ref="F1" authorId="0" shapeId="0" xr:uid="{2A683C0F-542F-4378-AAD1-3BB0E1EF429D}">
      <text>
        <r>
          <rPr>
            <sz val="9"/>
            <color indexed="81"/>
            <rFont val="Tahoma"/>
            <family val="2"/>
          </rPr>
          <t>För SJP, kommer från Förvaltningskostnader i FKs ÅR 2018-2022</t>
        </r>
      </text>
    </comment>
  </commentList>
</comments>
</file>

<file path=xl/sharedStrings.xml><?xml version="1.0" encoding="utf-8"?>
<sst xmlns="http://schemas.openxmlformats.org/spreadsheetml/2006/main" count="3516" uniqueCount="139">
  <si>
    <t>År</t>
  </si>
  <si>
    <t>Ersättning</t>
  </si>
  <si>
    <t>Kön</t>
  </si>
  <si>
    <t>Antal mottagare</t>
  </si>
  <si>
    <t>Belopp i 1000-tal kr</t>
  </si>
  <si>
    <t>Antal nettodagar</t>
  </si>
  <si>
    <t>2022</t>
  </si>
  <si>
    <t>Samtliga ersättningar</t>
  </si>
  <si>
    <t>Kvinnor och män</t>
  </si>
  <si>
    <t>Kvinnor</t>
  </si>
  <si>
    <t>Män</t>
  </si>
  <si>
    <t>Rehabiliteringspenning</t>
  </si>
  <si>
    <t>Sjukpenning (inkl sjukpenning i förebyggande syfte)</t>
  </si>
  <si>
    <t>Sjukpenning i förebyggande syfte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</si>
  <si>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</si>
  <si>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</si>
  <si>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</si>
  <si>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</si>
  <si>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</si>
  <si>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</si>
  <si>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</si>
  <si>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</si>
  <si>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</si>
  <si>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</si>
  <si>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</si>
  <si>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</si>
  <si>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</si>
  <si>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</si>
  <si>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</si>
  <si>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</si>
  <si>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</si>
  <si>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</si>
  <si>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</si>
  <si>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</si>
  <si>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</si>
  <si>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</si>
  <si>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</si>
  <si>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Radetiketter</t>
  </si>
  <si>
    <t>Totalsumma</t>
  </si>
  <si>
    <t>(Alla)</t>
  </si>
  <si>
    <t>Kolumnetiketter</t>
  </si>
  <si>
    <t>Summa av Belopp i 1000-tal kr</t>
  </si>
  <si>
    <t>Summa av Antal nettodagar</t>
  </si>
  <si>
    <t>Nettodagar</t>
  </si>
  <si>
    <t>Kr/nettodag</t>
  </si>
  <si>
    <t>Mottagare</t>
  </si>
  <si>
    <t>Anslag i 1000-tal kr</t>
  </si>
  <si>
    <t>Förvaltningskostnader i 1000-tal kr</t>
  </si>
  <si>
    <t>SJP belopp/nettodag</t>
  </si>
  <si>
    <t>Förvaltningskostnad/nettodag</t>
  </si>
  <si>
    <t>Totalkostnad/nettodag</t>
  </si>
  <si>
    <t>Skattebortfall</t>
  </si>
  <si>
    <t>Vårdkostnad</t>
  </si>
  <si>
    <t>Sjukpenning</t>
  </si>
  <si>
    <t>Summa av Antal mottagare</t>
  </si>
  <si>
    <t>Nettodagar/mottagare</t>
  </si>
  <si>
    <t>Primärvård öppenvård, snittkostnad enskilt mottagningsbesök läkare</t>
  </si>
  <si>
    <t>Psykiatrisk öppenvård, exkl rättspsyk, snittkostnad enskilt mottagningsbesök läkare</t>
  </si>
  <si>
    <t>Somatisk öppenvård, snittkostnad enskilt mottagningsbesök läkare</t>
  </si>
  <si>
    <t>Månad</t>
  </si>
  <si>
    <t>Diagnos</t>
  </si>
  <si>
    <t>Antal startade fall</t>
  </si>
  <si>
    <t>2023</t>
  </si>
  <si>
    <t>03</t>
  </si>
  <si>
    <t>Samtliga</t>
  </si>
  <si>
    <t>F00-F99 Psykiska sjukdomar och syndrom samt beteendestörningar</t>
  </si>
  <si>
    <t>M00-M99 Sjukdomar i muskuloskeletala systemet och bindväven</t>
  </si>
  <si>
    <t>02</t>
  </si>
  <si>
    <t>01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</si>
  <si>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</si>
  <si>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</si>
  <si>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</si>
  <si>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</si>
  <si>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</si>
  <si>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</si>
  <si>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</si>
  <si>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</si>
  <si>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</si>
  <si>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Summa av Antal startade fall</t>
  </si>
  <si>
    <t>Psykiska</t>
  </si>
  <si>
    <t>Övriga</t>
  </si>
  <si>
    <t>Muskuloskeletala …</t>
  </si>
  <si>
    <t>Primärvård * andel övriga diagnoser</t>
  </si>
  <si>
    <t>Psykiatrisk öppenvård * andel Psykiska diagnoser</t>
  </si>
  <si>
    <t>Genomsnittlig PGI</t>
  </si>
  <si>
    <t>Konsumentprisindex (KPI) fastställda årsmedeltal, totalt, 1980=100 efter år</t>
  </si>
  <si>
    <t>Begravningsavgift</t>
  </si>
  <si>
    <t>Arbetsgivaravgift</t>
  </si>
  <si>
    <t>Sammanlagd skatt</t>
  </si>
  <si>
    <t>Skatt per dag</t>
  </si>
  <si>
    <t>Kommunalskatt</t>
  </si>
  <si>
    <t>Kommunalskatt i procent</t>
  </si>
  <si>
    <t>Begravningsavgift i procent</t>
  </si>
  <si>
    <t>Arbetsgivaravgift i procent</t>
  </si>
  <si>
    <t>Ej psykiska</t>
  </si>
  <si>
    <t>Diskonteringsränta</t>
  </si>
  <si>
    <t>Kompensationagrad i procent SJP</t>
  </si>
  <si>
    <t>Sammanlagt skattebortfall</t>
  </si>
  <si>
    <t>Somatisk * andel psykiska diagnoser</t>
  </si>
  <si>
    <t>Totalt antal läkarintyg per år</t>
  </si>
  <si>
    <t>Intyg/nettodag</t>
  </si>
  <si>
    <t>Totalkostnad/intyg</t>
  </si>
  <si>
    <t>Nytta per utebliven nettodag med sjukpenning</t>
  </si>
  <si>
    <t>Total samhällskostnad</t>
  </si>
  <si>
    <t>5 år</t>
  </si>
  <si>
    <t>År nr</t>
  </si>
  <si>
    <t>Kostnad nettodag</t>
  </si>
  <si>
    <t>En utebliven nettodag per år</t>
  </si>
  <si>
    <t>Ange utbildningskostnad</t>
  </si>
  <si>
    <t>Kostnad för att utbilda en läkare =</t>
  </si>
  <si>
    <t>Antal dagar som behöver undvikas per år</t>
  </si>
  <si>
    <t>0 procent</t>
  </si>
  <si>
    <t>Totalt antal dagar som undvikits</t>
  </si>
  <si>
    <t>Nettodagar per år</t>
  </si>
  <si>
    <t>Källor</t>
  </si>
  <si>
    <t>Försäkringskassans officiella statistik</t>
  </si>
  <si>
    <t>Sjukpenningutbetalningar</t>
  </si>
  <si>
    <t>Inkomst (PGI 2021)</t>
  </si>
  <si>
    <t>Skattesatser</t>
  </si>
  <si>
    <t>Kompensationsgrad (SJP)</t>
  </si>
  <si>
    <t>Administationskostnad (SJP)</t>
  </si>
  <si>
    <t>AT2023-4 PGI för försäkrade som fått utbetalning av Försäkringskassan</t>
  </si>
  <si>
    <t>PGI för 2021 har räknats upp med KPI för att få fram en PGI för 2022.</t>
  </si>
  <si>
    <t>Försäkringskassans årsredovisning 2022</t>
  </si>
  <si>
    <t>Korta analyser 2023:3 Ekonomisk trygghet vid nedsatt arbetsförmåga pga sjukdom</t>
  </si>
  <si>
    <t>SCB Statistikdatabasen</t>
  </si>
  <si>
    <t>Vårdkostnader</t>
  </si>
  <si>
    <t>SKR KPP Databas</t>
  </si>
  <si>
    <t>primärvården en gång per läkarintyg (hämtat från Store)</t>
  </si>
  <si>
    <t>Så länge arbetar en FHV-läkare</t>
  </si>
  <si>
    <t xml:space="preserve">Antal år som FHV-läkare arbetar = </t>
  </si>
  <si>
    <t>Läkarintyg</t>
  </si>
  <si>
    <t>Store</t>
  </si>
  <si>
    <t>Läkarintyg per nettodag = läkarintyg under 2022 / nettodagar 2022</t>
  </si>
  <si>
    <t>Vårdkostnad = kostnad per besök * läkarintyg per nettodag</t>
  </si>
  <si>
    <t>Intyg per mottagare</t>
  </si>
  <si>
    <t xml:space="preserve">och att de med psykiatriska diagnoser den psykiatriska öppenvården </t>
  </si>
  <si>
    <t>en gång per läkarintyg + att de besöker den somatiska öppenvården en gång.</t>
  </si>
  <si>
    <t>Vi har räknat med att alla som inte har psykiatriska diagnoser besöker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</si>
</sst>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"/>
    <numFmt numFmtId="166" formatCode="#,##0.000"/>
  </numFmts>
  <fonts count="1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theme="2" tint="-0.499984740745262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0.5"/>
      <color rgb="FF000000"/>
      <name val="Arial"/>
      <family val="2"/>
    </font>
    <font>
      <sz val="11"/>
      <color theme="0"/>
      <name val="Calibri"/>
      <family val="2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2" tint="-0.499984740745262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9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-0.499984740745262"/>
      </right>
      <top/>
      <bottom/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3" fontId="5" fillId="0" borderId="0" xfId="0" applyNumberFormat="1" applyFont="1"/>
    <xf numFmtId="3" fontId="7" fillId="0" borderId="0" xfId="0" applyNumberFormat="1" applyFont="1"/>
    <xf numFmtId="3" fontId="9" fillId="0" borderId="0" xfId="0" applyNumberFormat="1" applyFont="1"/>
    <xf numFmtId="0" fontId="5" fillId="0" borderId="0" xfId="0" applyFont="1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1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0" fontId="8" fillId="0" borderId="0" xfId="0" applyFont="1"/>
    <xf numFmtId="3" fontId="4" fillId="0" borderId="0" xfId="0" applyNumberFormat="1" applyFont="1" applyFill="1"/>
    <xf numFmtId="0" fontId="4" fillId="0" borderId="1" xfId="0" applyFont="1" applyBorder="1"/>
    <xf numFmtId="0" fontId="0" fillId="0" borderId="1" xfId="0" applyBorder="1"/>
    <xf numFmtId="0" fontId="10" fillId="0" borderId="0" xfId="0" applyFont="1"/>
    <xf numFmtId="3" fontId="11" fillId="0" borderId="0" xfId="0" applyNumberFormat="1" applyFont="1"/>
    <xf numFmtId="2" fontId="12" fillId="0" borderId="0" xfId="0" applyNumberFormat="1" applyFont="1" applyFill="1" applyAlignment="1" applyProtection="1"/>
    <xf numFmtId="0" fontId="12" fillId="0" borderId="0" xfId="0" applyFont="1"/>
    <xf numFmtId="3" fontId="12" fillId="0" borderId="0" xfId="0" applyNumberFormat="1" applyFont="1"/>
    <xf numFmtId="4" fontId="12" fillId="0" borderId="0" xfId="0" applyNumberFormat="1" applyFont="1"/>
    <xf numFmtId="164" fontId="12" fillId="0" borderId="0" xfId="0" applyNumberFormat="1" applyFont="1"/>
    <xf numFmtId="0" fontId="13" fillId="0" borderId="0" xfId="0" applyFont="1" applyAlignment="1">
      <alignment wrapText="1"/>
    </xf>
    <xf numFmtId="3" fontId="11" fillId="2" borderId="0" xfId="0" applyNumberFormat="1" applyFont="1" applyFill="1"/>
    <xf numFmtId="165" fontId="12" fillId="0" borderId="0" xfId="0" applyNumberFormat="1" applyFont="1"/>
    <xf numFmtId="165" fontId="12" fillId="2" borderId="0" xfId="0" applyNumberFormat="1" applyFont="1" applyFill="1"/>
    <xf numFmtId="2" fontId="12" fillId="2" borderId="0" xfId="0" applyNumberFormat="1" applyFont="1" applyFill="1" applyAlignment="1" applyProtection="1"/>
    <xf numFmtId="4" fontId="12" fillId="2" borderId="0" xfId="0" applyNumberFormat="1" applyFont="1" applyFill="1"/>
    <xf numFmtId="3" fontId="12" fillId="2" borderId="0" xfId="0" applyNumberFormat="1" applyFont="1" applyFill="1"/>
    <xf numFmtId="166" fontId="0" fillId="0" borderId="0" xfId="0" applyNumberFormat="1"/>
    <xf numFmtId="0" fontId="4" fillId="0" borderId="0" xfId="0" applyFont="1" applyBorder="1"/>
    <xf numFmtId="0" fontId="0" fillId="0" borderId="0" xfId="0" applyBorder="1"/>
    <xf numFmtId="0" fontId="4" fillId="0" borderId="2" xfId="0" applyFont="1" applyBorder="1"/>
    <xf numFmtId="0" fontId="0" fillId="0" borderId="2" xfId="0" applyBorder="1"/>
    <xf numFmtId="0" fontId="2" fillId="0" borderId="0" xfId="0" applyFont="1" applyBorder="1"/>
    <xf numFmtId="0" fontId="4" fillId="3" borderId="0" xfId="0" applyFont="1" applyFill="1" applyBorder="1"/>
    <xf numFmtId="3" fontId="2" fillId="0" borderId="0" xfId="0" applyNumberFormat="1" applyFont="1"/>
    <xf numFmtId="1" fontId="0" fillId="0" borderId="0" xfId="0" applyNumberFormat="1" applyBorder="1"/>
    <xf numFmtId="0" fontId="4" fillId="3" borderId="4" xfId="0" applyFont="1" applyFill="1" applyBorder="1"/>
    <xf numFmtId="3" fontId="4" fillId="0" borderId="5" xfId="0" applyNumberFormat="1" applyFont="1" applyFill="1" applyBorder="1" applyAlignment="1">
      <alignment horizontal="left"/>
    </xf>
    <xf numFmtId="0" fontId="14" fillId="0" borderId="0" xfId="0" applyFont="1" applyBorder="1"/>
    <xf numFmtId="0" fontId="5" fillId="0" borderId="0" xfId="0" applyFont="1" applyBorder="1"/>
    <xf numFmtId="1" fontId="5" fillId="0" borderId="0" xfId="0" applyNumberFormat="1" applyFont="1" applyFill="1" applyBorder="1"/>
    <xf numFmtId="3" fontId="5" fillId="0" borderId="0" xfId="0" applyNumberFormat="1" applyFont="1" applyFill="1"/>
    <xf numFmtId="1" fontId="5" fillId="0" borderId="0" xfId="0" applyNumberFormat="1" applyFont="1" applyBorder="1"/>
    <xf numFmtId="0" fontId="15" fillId="0" borderId="0" xfId="0" applyFont="1"/>
    <xf numFmtId="1" fontId="4" fillId="0" borderId="0" xfId="0" applyNumberFormat="1" applyFont="1" applyBorder="1"/>
    <xf numFmtId="1" fontId="14" fillId="0" borderId="0" xfId="0" applyNumberFormat="1" applyFont="1" applyFill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6" fillId="0" borderId="0" xfId="2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ont="1" applyFill="1" applyBorder="1"/>
    <xf numFmtId="0" fontId="16" fillId="0" borderId="0" xfId="2" applyFill="1" applyBorder="1"/>
    <xf numFmtId="0" fontId="4" fillId="3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4" fillId="3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14" fillId="0" borderId="0" xfId="0" applyNumberFormat="1" applyFont="1" applyFill="1"/>
    <xf numFmtId="0" fontId="17" fillId="0" borderId="0" xfId="0" applyFont="1" applyAlignment="1">
      <alignment wrapText="1"/>
    </xf>
    <xf numFmtId="3" fontId="0" fillId="2" borderId="0" xfId="0" applyNumberFormat="1" applyFill="1"/>
  </cellXfs>
  <cellStyles count="3">
    <cellStyle name="Hyperlänk" xfId="2" builtinId="8"/>
    <cellStyle name="Normal" xfId="0" builtinId="0"/>
    <cellStyle name="Normal 2" xfId="1" xr:uid="{7B4FE25B-CED7-4E16-808E-454ECE5FCF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dholm Henrik (4660)" refreshedDate="45236.551983217592" createdVersion="6" refreshedVersion="6" minRefreshableVersion="3" recordCount="288" xr:uid="{9D3447DE-F40C-4B15-A633-ADA95B128890}">
  <cacheSource type="worksheet">
    <worksheetSource ref="A1:F289" sheet="SJP statistik"/>
  </cacheSource>
  <cacheFields count="6">
    <cacheField name="År" numFmtId="0">
      <sharedItems count="24">
        <s v="2022"/>
        <s v="2021"/>
        <s v="2020"/>
        <s v="2019"/>
        <s v="2018"/>
        <s v="2017"/>
        <s v="2016"/>
        <s v="2015"/>
        <s v="2014"/>
        <s v="2013"/>
        <s v="2012"/>
        <s v="2011"/>
        <s v="2010"/>
        <s v="2009"/>
        <s v="2008"/>
        <s v="2007"/>
        <s v="2006"/>
        <s v="2005"/>
        <s v="2004"/>
        <s v="2003"/>
        <s v="2002"/>
        <s v="2001"/>
        <s v="2000"/>
        <s v="1999"/>
      </sharedItems>
    </cacheField>
    <cacheField name="Ersättning" numFmtId="0">
      <sharedItems count="4">
        <s v="Samtliga ersättningar"/>
        <s v="Rehabiliteringspenning"/>
        <s v="Sjukpenning (inkl sjukpenning i förebyggande syfte)"/>
        <s v="Sjukpenning i förebyggande syfte"/>
      </sharedItems>
    </cacheField>
    <cacheField name="Kön" numFmtId="0">
      <sharedItems count="3">
        <s v="Kvinnor och män"/>
        <s v="Kvinnor"/>
        <s v="Män"/>
      </sharedItems>
    </cacheField>
    <cacheField name="Antal mottagare" numFmtId="0">
      <sharedItems containsSemiMixedTypes="0" containsString="0" containsNumber="1" containsInteger="1" minValue="2656" maxValue="863368"/>
    </cacheField>
    <cacheField name="Belopp i 1000-tal kr" numFmtId="0">
      <sharedItems containsSemiMixedTypes="0" containsString="0" containsNumber="1" containsInteger="1" minValue="21989" maxValue="42647859"/>
    </cacheField>
    <cacheField name="Antal nettodagar" numFmtId="0">
      <sharedItems containsSemiMixedTypes="0" containsString="0" containsNumber="1" containsInteger="1" minValue="47968" maxValue="986904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dholm Henrik (4660)" refreshedDate="45237.351077083331" createdVersion="6" refreshedVersion="6" minRefreshableVersion="3" recordCount="621" xr:uid="{D57A0E53-9194-42D9-81C0-611AED73C220}">
  <cacheSource type="worksheet">
    <worksheetSource ref="A1:F622" sheet="Startade sjukfall"/>
  </cacheSource>
  <cacheFields count="6">
    <cacheField name="Månad" numFmtId="0">
      <sharedItems count="207">
        <s v="2023-03"/>
        <s v="2023-02"/>
        <s v="2023-01"/>
        <s v="2022-12"/>
        <s v="2022-11"/>
        <s v="2022-10"/>
        <s v="2022-09"/>
        <s v="2022-08"/>
        <s v="2022-07"/>
        <s v="2022-06"/>
        <s v="2022-05"/>
        <s v="2022-04"/>
        <s v="2022-03"/>
        <s v="2022-02"/>
        <s v="2022-01"/>
        <s v="2021-12"/>
        <s v="2021-11"/>
        <s v="2021-10"/>
        <s v="2021-09"/>
        <s v="2021-08"/>
        <s v="2021-07"/>
        <s v="2021-06"/>
        <s v="2021-05"/>
        <s v="2021-04"/>
        <s v="2021-03"/>
        <s v="2021-02"/>
        <s v="2021-01"/>
        <s v="2020-12"/>
        <s v="2020-11"/>
        <s v="2020-10"/>
        <s v="2020-09"/>
        <s v="2020-08"/>
        <s v="2020-07"/>
        <s v="2020-06"/>
        <s v="2020-05"/>
        <s v="2020-04"/>
        <s v="2020-03"/>
        <s v="2020-02"/>
        <s v="2020-01"/>
        <s v="2019-12"/>
        <s v="2019-11"/>
        <s v="2019-10"/>
        <s v="2019-09"/>
        <s v="2019-08"/>
        <s v="2019-07"/>
        <s v="2019-06"/>
        <s v="2019-05"/>
        <s v="2019-04"/>
        <s v="2019-03"/>
        <s v="2019-02"/>
        <s v="2019-01"/>
        <s v="2018-12"/>
        <s v="2018-11"/>
        <s v="2018-10"/>
        <s v="2018-09"/>
        <s v="2018-08"/>
        <s v="2018-07"/>
        <s v="2018-06"/>
        <s v="2018-05"/>
        <s v="2018-04"/>
        <s v="2018-03"/>
        <s v="2018-02"/>
        <s v="2018-01"/>
        <s v="2017-12"/>
        <s v="2017-11"/>
        <s v="2017-10"/>
        <s v="2017-09"/>
        <s v="2017-08"/>
        <s v="2017-07"/>
        <s v="2017-06"/>
        <s v="2017-05"/>
        <s v="2017-04"/>
        <s v="2017-03"/>
        <s v="2017-02"/>
        <s v="2017-01"/>
        <s v="2016-12"/>
        <s v="2016-11"/>
        <s v="2016-10"/>
        <s v="2016-09"/>
        <s v="2016-08"/>
        <s v="2016-07"/>
        <s v="2016-06"/>
        <s v="2016-05"/>
        <s v="2016-04"/>
        <s v="2016-03"/>
        <s v="2016-02"/>
        <s v="2016-01"/>
        <s v="2015-12"/>
        <s v="2015-11"/>
        <s v="2015-10"/>
        <s v="2015-09"/>
        <s v="2015-08"/>
        <s v="2015-07"/>
        <s v="2015-06"/>
        <s v="2015-05"/>
        <s v="2015-04"/>
        <s v="2015-03"/>
        <s v="2015-02"/>
        <s v="2015-01"/>
        <s v="2014-12"/>
        <s v="2014-11"/>
        <s v="2014-10"/>
        <s v="2014-09"/>
        <s v="2014-08"/>
        <s v="2014-07"/>
        <s v="2014-06"/>
        <s v="2014-05"/>
        <s v="2014-04"/>
        <s v="2014-03"/>
        <s v="2014-02"/>
        <s v="2014-01"/>
        <s v="2013-12"/>
        <s v="2013-11"/>
        <s v="2013-10"/>
        <s v="2013-09"/>
        <s v="2013-08"/>
        <s v="2013-07"/>
        <s v="2013-06"/>
        <s v="2013-05"/>
        <s v="2013-04"/>
        <s v="2013-03"/>
        <s v="2013-02"/>
        <s v="2013-01"/>
        <s v="2012-12"/>
        <s v="2012-11"/>
        <s v="2012-10"/>
        <s v="2012-09"/>
        <s v="2012-08"/>
        <s v="2012-07"/>
        <s v="2012-06"/>
        <s v="2012-05"/>
        <s v="2012-04"/>
        <s v="2012-03"/>
        <s v="2012-02"/>
        <s v="2012-01"/>
        <s v="2011-12"/>
        <s v="2011-11"/>
        <s v="2011-10"/>
        <s v="2011-09"/>
        <s v="2011-08"/>
        <s v="2011-07"/>
        <s v="2011-06"/>
        <s v="2011-05"/>
        <s v="2011-04"/>
        <s v="2011-03"/>
        <s v="2011-02"/>
        <s v="2011-01"/>
        <s v="2010-12"/>
        <s v="2010-11"/>
        <s v="2010-10"/>
        <s v="2010-09"/>
        <s v="2010-08"/>
        <s v="2010-07"/>
        <s v="2010-06"/>
        <s v="2010-05"/>
        <s v="2010-04"/>
        <s v="2010-03"/>
        <s v="2010-02"/>
        <s v="2010-01"/>
        <s v="2009-12"/>
        <s v="2009-11"/>
        <s v="2009-10"/>
        <s v="2009-09"/>
        <s v="2009-08"/>
        <s v="2009-07"/>
        <s v="2009-06"/>
        <s v="2009-05"/>
        <s v="2009-04"/>
        <s v="2009-03"/>
        <s v="2009-02"/>
        <s v="2009-01"/>
        <s v="2008-12"/>
        <s v="2008-11"/>
        <s v="2008-10"/>
        <s v="2008-09"/>
        <s v="2008-08"/>
        <s v="2008-07"/>
        <s v="2008-06"/>
        <s v="2008-05"/>
        <s v="2008-04"/>
        <s v="2008-03"/>
        <s v="2008-02"/>
        <s v="2008-01"/>
        <s v="2007-12"/>
        <s v="2007-11"/>
        <s v="2007-10"/>
        <s v="2007-09"/>
        <s v="2007-08"/>
        <s v="2007-07"/>
        <s v="2007-06"/>
        <s v="2007-05"/>
        <s v="2007-04"/>
        <s v="2007-03"/>
        <s v="2007-02"/>
        <s v="2007-01"/>
        <s v="2006-12"/>
        <s v="2006-11"/>
        <s v="2006-10"/>
        <s v="2006-09"/>
        <s v="2006-08"/>
        <s v="2006-07"/>
        <s v="2006-06"/>
        <s v="2006-05"/>
        <s v="2006-04"/>
        <s v="2006-03"/>
        <s v="2006-02"/>
        <s v="2006-01"/>
      </sharedItems>
    </cacheField>
    <cacheField name="År" numFmtId="0">
      <sharedItems count="18">
        <s v="2023"/>
        <s v="2022"/>
        <s v="2021"/>
        <s v="2020"/>
        <s v="2019"/>
        <s v="2018"/>
        <s v="2017"/>
        <s v="2016"/>
        <s v="2015"/>
        <s v="2014"/>
        <s v="2013"/>
        <s v="2012"/>
        <s v="2011"/>
        <s v="2010"/>
        <s v="2009"/>
        <s v="2008"/>
        <s v="2007"/>
        <s v="2006"/>
      </sharedItems>
    </cacheField>
    <cacheField name="Månad2" numFmtId="0">
      <sharedItems/>
    </cacheField>
    <cacheField name="Kön" numFmtId="0">
      <sharedItems/>
    </cacheField>
    <cacheField name="Diagnos" numFmtId="0">
      <sharedItems count="3">
        <s v="Samtliga"/>
        <s v="F00-F99 Psykiska sjukdomar och syndrom samt beteendestörningar"/>
        <s v="M00-M99 Sjukdomar i muskuloskeletala systemet och bindväven"/>
      </sharedItems>
    </cacheField>
    <cacheField name="Antal startade fall" numFmtId="3">
      <sharedItems containsSemiMixedTypes="0" containsString="0" containsNumber="1" containsInteger="1" minValue="3652" maxValue="996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x v="0"/>
    <x v="0"/>
    <x v="0"/>
    <n v="619975"/>
    <n v="39397168"/>
    <n v="59271872"/>
  </r>
  <r>
    <x v="0"/>
    <x v="0"/>
    <x v="1"/>
    <n v="388836"/>
    <n v="24398934"/>
    <n v="37542949"/>
  </r>
  <r>
    <x v="0"/>
    <x v="0"/>
    <x v="2"/>
    <n v="231139"/>
    <n v="14998234"/>
    <n v="21728923"/>
  </r>
  <r>
    <x v="0"/>
    <x v="1"/>
    <x v="0"/>
    <n v="11184"/>
    <n v="869243"/>
    <n v="1699770"/>
  </r>
  <r>
    <x v="0"/>
    <x v="1"/>
    <x v="1"/>
    <n v="7316"/>
    <n v="557243"/>
    <n v="1101444"/>
  </r>
  <r>
    <x v="0"/>
    <x v="1"/>
    <x v="2"/>
    <n v="3868"/>
    <n v="312000"/>
    <n v="598326"/>
  </r>
  <r>
    <x v="0"/>
    <x v="2"/>
    <x v="0"/>
    <n v="618134"/>
    <n v="38527925"/>
    <n v="57572102"/>
  </r>
  <r>
    <x v="0"/>
    <x v="2"/>
    <x v="1"/>
    <n v="387694"/>
    <n v="23841691"/>
    <n v="36441505"/>
  </r>
  <r>
    <x v="0"/>
    <x v="2"/>
    <x v="2"/>
    <n v="230440"/>
    <n v="14686234"/>
    <n v="21130597"/>
  </r>
  <r>
    <x v="0"/>
    <x v="3"/>
    <x v="0"/>
    <n v="8007"/>
    <n v="163923"/>
    <n v="188292"/>
  </r>
  <r>
    <x v="0"/>
    <x v="3"/>
    <x v="1"/>
    <n v="5152"/>
    <n v="70684"/>
    <n v="77476"/>
  </r>
  <r>
    <x v="0"/>
    <x v="3"/>
    <x v="2"/>
    <n v="2855"/>
    <n v="93239"/>
    <n v="110816"/>
  </r>
  <r>
    <x v="1"/>
    <x v="0"/>
    <x v="0"/>
    <n v="620838"/>
    <n v="34403310"/>
    <n v="55747135"/>
  </r>
  <r>
    <x v="1"/>
    <x v="0"/>
    <x v="1"/>
    <n v="384211"/>
    <n v="21384687"/>
    <n v="35259892"/>
  </r>
  <r>
    <x v="1"/>
    <x v="0"/>
    <x v="2"/>
    <n v="236627"/>
    <n v="13018623"/>
    <n v="20487243"/>
  </r>
  <r>
    <x v="1"/>
    <x v="1"/>
    <x v="0"/>
    <n v="10292"/>
    <n v="761342"/>
    <n v="1516493"/>
  </r>
  <r>
    <x v="1"/>
    <x v="1"/>
    <x v="1"/>
    <n v="6760"/>
    <n v="495293"/>
    <n v="993219"/>
  </r>
  <r>
    <x v="1"/>
    <x v="1"/>
    <x v="2"/>
    <n v="3532"/>
    <n v="266049"/>
    <n v="523274"/>
  </r>
  <r>
    <x v="1"/>
    <x v="2"/>
    <x v="0"/>
    <n v="619323"/>
    <n v="33641968"/>
    <n v="54230642"/>
  </r>
  <r>
    <x v="1"/>
    <x v="2"/>
    <x v="1"/>
    <n v="383241"/>
    <n v="20889394"/>
    <n v="34266673"/>
  </r>
  <r>
    <x v="1"/>
    <x v="2"/>
    <x v="2"/>
    <n v="236082"/>
    <n v="12752574"/>
    <n v="19963969"/>
  </r>
  <r>
    <x v="1"/>
    <x v="3"/>
    <x v="0"/>
    <n v="7395"/>
    <n v="153594"/>
    <n v="190582"/>
  </r>
  <r>
    <x v="1"/>
    <x v="3"/>
    <x v="1"/>
    <n v="4739"/>
    <n v="63302"/>
    <n v="76941"/>
  </r>
  <r>
    <x v="1"/>
    <x v="3"/>
    <x v="2"/>
    <n v="2656"/>
    <n v="90293"/>
    <n v="113642"/>
  </r>
  <r>
    <x v="2"/>
    <x v="0"/>
    <x v="0"/>
    <n v="680661"/>
    <n v="33933550"/>
    <n v="55671808"/>
  </r>
  <r>
    <x v="2"/>
    <x v="0"/>
    <x v="1"/>
    <n v="421881"/>
    <n v="21119037"/>
    <n v="35339563"/>
  </r>
  <r>
    <x v="2"/>
    <x v="0"/>
    <x v="2"/>
    <n v="258780"/>
    <n v="12814513"/>
    <n v="20332245"/>
  </r>
  <r>
    <x v="2"/>
    <x v="1"/>
    <x v="0"/>
    <n v="9780"/>
    <n v="680381"/>
    <n v="1356963"/>
  </r>
  <r>
    <x v="2"/>
    <x v="1"/>
    <x v="1"/>
    <n v="6530"/>
    <n v="445406"/>
    <n v="896867"/>
  </r>
  <r>
    <x v="2"/>
    <x v="1"/>
    <x v="2"/>
    <n v="3250"/>
    <n v="234976"/>
    <n v="460097"/>
  </r>
  <r>
    <x v="2"/>
    <x v="2"/>
    <x v="0"/>
    <n v="679676"/>
    <n v="33253169"/>
    <n v="54314844"/>
  </r>
  <r>
    <x v="2"/>
    <x v="2"/>
    <x v="1"/>
    <n v="421261"/>
    <n v="20673632"/>
    <n v="34442696"/>
  </r>
  <r>
    <x v="2"/>
    <x v="2"/>
    <x v="2"/>
    <n v="258415"/>
    <n v="12579537"/>
    <n v="19872148"/>
  </r>
  <r>
    <x v="2"/>
    <x v="3"/>
    <x v="0"/>
    <n v="9830"/>
    <n v="182981"/>
    <n v="226080"/>
  </r>
  <r>
    <x v="2"/>
    <x v="3"/>
    <x v="1"/>
    <n v="6422"/>
    <n v="80580"/>
    <n v="96506"/>
  </r>
  <r>
    <x v="2"/>
    <x v="3"/>
    <x v="2"/>
    <n v="3408"/>
    <n v="102400"/>
    <n v="129574"/>
  </r>
  <r>
    <x v="3"/>
    <x v="0"/>
    <x v="0"/>
    <n v="592045"/>
    <n v="33492746"/>
    <n v="55715558"/>
  </r>
  <r>
    <x v="3"/>
    <x v="0"/>
    <x v="1"/>
    <n v="375681"/>
    <n v="21031889"/>
    <n v="35695293"/>
  </r>
  <r>
    <x v="3"/>
    <x v="0"/>
    <x v="2"/>
    <n v="216364"/>
    <n v="12460858"/>
    <n v="20020266"/>
  </r>
  <r>
    <x v="3"/>
    <x v="1"/>
    <x v="0"/>
    <n v="11055"/>
    <n v="699921"/>
    <n v="1388126"/>
  </r>
  <r>
    <x v="3"/>
    <x v="1"/>
    <x v="1"/>
    <n v="7566"/>
    <n v="468616"/>
    <n v="937705"/>
  </r>
  <r>
    <x v="3"/>
    <x v="1"/>
    <x v="2"/>
    <n v="3489"/>
    <n v="231306"/>
    <n v="450420"/>
  </r>
  <r>
    <x v="3"/>
    <x v="2"/>
    <x v="0"/>
    <n v="591028"/>
    <n v="32792825"/>
    <n v="54327433"/>
  </r>
  <r>
    <x v="3"/>
    <x v="2"/>
    <x v="1"/>
    <n v="375045"/>
    <n v="20563273"/>
    <n v="34757588"/>
  </r>
  <r>
    <x v="3"/>
    <x v="2"/>
    <x v="2"/>
    <n v="215983"/>
    <n v="12229552"/>
    <n v="19569845"/>
  </r>
  <r>
    <x v="3"/>
    <x v="3"/>
    <x v="0"/>
    <n v="11621"/>
    <n v="201955"/>
    <n v="248254"/>
  </r>
  <r>
    <x v="3"/>
    <x v="3"/>
    <x v="1"/>
    <n v="7682"/>
    <n v="91876"/>
    <n v="108365"/>
  </r>
  <r>
    <x v="3"/>
    <x v="3"/>
    <x v="2"/>
    <n v="3939"/>
    <n v="110078"/>
    <n v="139890"/>
  </r>
  <r>
    <x v="4"/>
    <x v="0"/>
    <x v="0"/>
    <n v="603146"/>
    <n v="33098472"/>
    <n v="56772945"/>
  </r>
  <r>
    <x v="4"/>
    <x v="0"/>
    <x v="1"/>
    <n v="383525"/>
    <n v="20891896"/>
    <n v="36549112"/>
  </r>
  <r>
    <x v="4"/>
    <x v="0"/>
    <x v="2"/>
    <n v="219621"/>
    <n v="12206575"/>
    <n v="20223834"/>
  </r>
  <r>
    <x v="4"/>
    <x v="1"/>
    <x v="0"/>
    <n v="13393"/>
    <n v="792777"/>
    <n v="1609577"/>
  </r>
  <r>
    <x v="4"/>
    <x v="1"/>
    <x v="1"/>
    <n v="9231"/>
    <n v="523224"/>
    <n v="1074273"/>
  </r>
  <r>
    <x v="4"/>
    <x v="1"/>
    <x v="2"/>
    <n v="4162"/>
    <n v="269553"/>
    <n v="535305"/>
  </r>
  <r>
    <x v="4"/>
    <x v="2"/>
    <x v="0"/>
    <n v="601667"/>
    <n v="32305695"/>
    <n v="55163368"/>
  </r>
  <r>
    <x v="4"/>
    <x v="2"/>
    <x v="1"/>
    <n v="382608"/>
    <n v="20368673"/>
    <n v="35474839"/>
  </r>
  <r>
    <x v="4"/>
    <x v="2"/>
    <x v="2"/>
    <n v="219059"/>
    <n v="11937022"/>
    <n v="19688529"/>
  </r>
  <r>
    <x v="4"/>
    <x v="3"/>
    <x v="0"/>
    <n v="12119"/>
    <n v="213408"/>
    <n v="268871"/>
  </r>
  <r>
    <x v="4"/>
    <x v="3"/>
    <x v="1"/>
    <n v="8033"/>
    <n v="103912"/>
    <n v="126216"/>
  </r>
  <r>
    <x v="4"/>
    <x v="3"/>
    <x v="2"/>
    <n v="4086"/>
    <n v="109496"/>
    <n v="142655"/>
  </r>
  <r>
    <x v="5"/>
    <x v="0"/>
    <x v="0"/>
    <n v="607623"/>
    <n v="33070786"/>
    <n v="58330878"/>
  </r>
  <r>
    <x v="5"/>
    <x v="0"/>
    <x v="1"/>
    <n v="388690"/>
    <n v="21006487"/>
    <n v="37795174"/>
  </r>
  <r>
    <x v="5"/>
    <x v="0"/>
    <x v="2"/>
    <n v="218933"/>
    <n v="12064299"/>
    <n v="20535704"/>
  </r>
  <r>
    <x v="5"/>
    <x v="1"/>
    <x v="0"/>
    <n v="18301"/>
    <n v="970453"/>
    <n v="1980828"/>
  </r>
  <r>
    <x v="5"/>
    <x v="1"/>
    <x v="1"/>
    <n v="12839"/>
    <n v="644384"/>
    <n v="1337465"/>
  </r>
  <r>
    <x v="5"/>
    <x v="1"/>
    <x v="2"/>
    <n v="5462"/>
    <n v="326069"/>
    <n v="643363"/>
  </r>
  <r>
    <x v="5"/>
    <x v="2"/>
    <x v="0"/>
    <n v="605718"/>
    <n v="32100333"/>
    <n v="56350050"/>
  </r>
  <r>
    <x v="5"/>
    <x v="2"/>
    <x v="1"/>
    <n v="387474"/>
    <n v="20362103"/>
    <n v="36457709"/>
  </r>
  <r>
    <x v="5"/>
    <x v="2"/>
    <x v="2"/>
    <n v="218244"/>
    <n v="11738230"/>
    <n v="19892341"/>
  </r>
  <r>
    <x v="5"/>
    <x v="3"/>
    <x v="0"/>
    <n v="12436"/>
    <n v="225943"/>
    <n v="300975"/>
  </r>
  <r>
    <x v="5"/>
    <x v="3"/>
    <x v="1"/>
    <n v="8190"/>
    <n v="112250"/>
    <n v="143743"/>
  </r>
  <r>
    <x v="5"/>
    <x v="3"/>
    <x v="2"/>
    <n v="4246"/>
    <n v="113693"/>
    <n v="157232"/>
  </r>
  <r>
    <x v="6"/>
    <x v="0"/>
    <x v="0"/>
    <n v="627569"/>
    <n v="34763695"/>
    <n v="62141631"/>
  </r>
  <r>
    <x v="6"/>
    <x v="0"/>
    <x v="1"/>
    <n v="401168"/>
    <n v="21967511"/>
    <n v="40141657"/>
  </r>
  <r>
    <x v="6"/>
    <x v="0"/>
    <x v="2"/>
    <n v="226401"/>
    <n v="12796183"/>
    <n v="21999974"/>
  </r>
  <r>
    <x v="6"/>
    <x v="1"/>
    <x v="0"/>
    <n v="22534"/>
    <n v="1260420"/>
    <n v="2515350"/>
  </r>
  <r>
    <x v="6"/>
    <x v="1"/>
    <x v="1"/>
    <n v="15869"/>
    <n v="839561"/>
    <n v="1701591"/>
  </r>
  <r>
    <x v="6"/>
    <x v="1"/>
    <x v="2"/>
    <n v="6665"/>
    <n v="420859"/>
    <n v="813760"/>
  </r>
  <r>
    <x v="6"/>
    <x v="2"/>
    <x v="0"/>
    <n v="625527"/>
    <n v="33503275"/>
    <n v="59626281"/>
  </r>
  <r>
    <x v="6"/>
    <x v="2"/>
    <x v="1"/>
    <n v="399916"/>
    <n v="21127951"/>
    <n v="38440067"/>
  </r>
  <r>
    <x v="6"/>
    <x v="2"/>
    <x v="2"/>
    <n v="225611"/>
    <n v="12375325"/>
    <n v="21186214"/>
  </r>
  <r>
    <x v="6"/>
    <x v="3"/>
    <x v="0"/>
    <n v="12544"/>
    <n v="230106"/>
    <n v="328624"/>
  </r>
  <r>
    <x v="6"/>
    <x v="3"/>
    <x v="1"/>
    <n v="8190"/>
    <n v="110826"/>
    <n v="152471"/>
  </r>
  <r>
    <x v="6"/>
    <x v="3"/>
    <x v="2"/>
    <n v="4354"/>
    <n v="119280"/>
    <n v="176153"/>
  </r>
  <r>
    <x v="7"/>
    <x v="0"/>
    <x v="0"/>
    <n v="611841"/>
    <n v="32791749"/>
    <n v="59662711"/>
  </r>
  <r>
    <x v="7"/>
    <x v="0"/>
    <x v="1"/>
    <n v="390728"/>
    <n v="20586540"/>
    <n v="38334143"/>
  </r>
  <r>
    <x v="7"/>
    <x v="0"/>
    <x v="2"/>
    <n v="221113"/>
    <n v="12205209"/>
    <n v="21328568"/>
  </r>
  <r>
    <x v="7"/>
    <x v="1"/>
    <x v="0"/>
    <n v="24610"/>
    <n v="1297657"/>
    <n v="2639974"/>
  </r>
  <r>
    <x v="7"/>
    <x v="1"/>
    <x v="1"/>
    <n v="17248"/>
    <n v="864461"/>
    <n v="1785846"/>
  </r>
  <r>
    <x v="7"/>
    <x v="1"/>
    <x v="2"/>
    <n v="7362"/>
    <n v="433196"/>
    <n v="854128"/>
  </r>
  <r>
    <x v="7"/>
    <x v="2"/>
    <x v="0"/>
    <n v="609830"/>
    <n v="31494092"/>
    <n v="57022737"/>
  </r>
  <r>
    <x v="7"/>
    <x v="2"/>
    <x v="1"/>
    <n v="389450"/>
    <n v="19722079"/>
    <n v="36548297"/>
  </r>
  <r>
    <x v="7"/>
    <x v="2"/>
    <x v="2"/>
    <n v="220380"/>
    <n v="11772013"/>
    <n v="20474440"/>
  </r>
  <r>
    <x v="7"/>
    <x v="3"/>
    <x v="0"/>
    <n v="12739"/>
    <n v="237763"/>
    <n v="360780"/>
  </r>
  <r>
    <x v="7"/>
    <x v="3"/>
    <x v="1"/>
    <n v="8258"/>
    <n v="119635"/>
    <n v="177446"/>
  </r>
  <r>
    <x v="7"/>
    <x v="3"/>
    <x v="2"/>
    <n v="4481"/>
    <n v="118128"/>
    <n v="183335"/>
  </r>
  <r>
    <x v="8"/>
    <x v="0"/>
    <x v="0"/>
    <n v="564925"/>
    <n v="28643750"/>
    <n v="53294940"/>
  </r>
  <r>
    <x v="8"/>
    <x v="0"/>
    <x v="1"/>
    <n v="359181"/>
    <n v="17761992"/>
    <n v="33912584"/>
  </r>
  <r>
    <x v="8"/>
    <x v="0"/>
    <x v="2"/>
    <n v="205744"/>
    <n v="10881759"/>
    <n v="19382356"/>
  </r>
  <r>
    <x v="8"/>
    <x v="1"/>
    <x v="0"/>
    <n v="23587"/>
    <n v="1141093"/>
    <n v="2350835"/>
  </r>
  <r>
    <x v="8"/>
    <x v="1"/>
    <x v="1"/>
    <n v="16308"/>
    <n v="745458"/>
    <n v="1562607"/>
  </r>
  <r>
    <x v="8"/>
    <x v="1"/>
    <x v="2"/>
    <n v="7279"/>
    <n v="395635"/>
    <n v="788228"/>
  </r>
  <r>
    <x v="8"/>
    <x v="2"/>
    <x v="0"/>
    <n v="563213"/>
    <n v="27502658"/>
    <n v="50944105"/>
  </r>
  <r>
    <x v="8"/>
    <x v="2"/>
    <x v="1"/>
    <n v="358119"/>
    <n v="17016534"/>
    <n v="32349977"/>
  </r>
  <r>
    <x v="8"/>
    <x v="2"/>
    <x v="2"/>
    <n v="205094"/>
    <n v="10486123"/>
    <n v="18594128"/>
  </r>
  <r>
    <x v="8"/>
    <x v="3"/>
    <x v="0"/>
    <n v="12289"/>
    <n v="227103"/>
    <n v="358721"/>
  </r>
  <r>
    <x v="8"/>
    <x v="3"/>
    <x v="1"/>
    <n v="7827"/>
    <n v="109742"/>
    <n v="171546"/>
  </r>
  <r>
    <x v="8"/>
    <x v="3"/>
    <x v="2"/>
    <n v="4462"/>
    <n v="117361"/>
    <n v="187175"/>
  </r>
  <r>
    <x v="9"/>
    <x v="0"/>
    <x v="0"/>
    <n v="534167"/>
    <n v="25073683"/>
    <n v="47476330"/>
  </r>
  <r>
    <x v="9"/>
    <x v="0"/>
    <x v="1"/>
    <n v="338015"/>
    <n v="15356064"/>
    <n v="29988347"/>
  </r>
  <r>
    <x v="9"/>
    <x v="0"/>
    <x v="2"/>
    <n v="196152"/>
    <n v="9717619"/>
    <n v="17487983"/>
  </r>
  <r>
    <x v="9"/>
    <x v="1"/>
    <x v="0"/>
    <n v="22573"/>
    <n v="1135232"/>
    <n v="2400403"/>
  </r>
  <r>
    <x v="9"/>
    <x v="1"/>
    <x v="1"/>
    <n v="15427"/>
    <n v="746160"/>
    <n v="1619618"/>
  </r>
  <r>
    <x v="9"/>
    <x v="1"/>
    <x v="2"/>
    <n v="7146"/>
    <n v="389072"/>
    <n v="780786"/>
  </r>
  <r>
    <x v="9"/>
    <x v="2"/>
    <x v="0"/>
    <n v="532487"/>
    <n v="23938451"/>
    <n v="45075927"/>
  </r>
  <r>
    <x v="9"/>
    <x v="2"/>
    <x v="1"/>
    <n v="336943"/>
    <n v="14609904"/>
    <n v="28368729"/>
  </r>
  <r>
    <x v="9"/>
    <x v="2"/>
    <x v="2"/>
    <n v="195544"/>
    <n v="9328547"/>
    <n v="16707197"/>
  </r>
  <r>
    <x v="9"/>
    <x v="3"/>
    <x v="0"/>
    <n v="12521"/>
    <n v="225955"/>
    <n v="362366"/>
  </r>
  <r>
    <x v="9"/>
    <x v="3"/>
    <x v="1"/>
    <n v="7901"/>
    <n v="108601"/>
    <n v="173129"/>
  </r>
  <r>
    <x v="9"/>
    <x v="3"/>
    <x v="2"/>
    <n v="4620"/>
    <n v="117353"/>
    <n v="189237"/>
  </r>
  <r>
    <x v="10"/>
    <x v="0"/>
    <x v="0"/>
    <n v="503645"/>
    <n v="22407307"/>
    <n v="43262138"/>
  </r>
  <r>
    <x v="10"/>
    <x v="0"/>
    <x v="1"/>
    <n v="317109"/>
    <n v="13552881"/>
    <n v="27113239"/>
  </r>
  <r>
    <x v="10"/>
    <x v="0"/>
    <x v="2"/>
    <n v="186536"/>
    <n v="8854427"/>
    <n v="16148899"/>
  </r>
  <r>
    <x v="10"/>
    <x v="1"/>
    <x v="0"/>
    <n v="20304"/>
    <n v="1078577"/>
    <n v="2311256"/>
  </r>
  <r>
    <x v="10"/>
    <x v="1"/>
    <x v="1"/>
    <n v="13610"/>
    <n v="687733"/>
    <n v="1517062"/>
  </r>
  <r>
    <x v="10"/>
    <x v="1"/>
    <x v="2"/>
    <n v="6694"/>
    <n v="390843"/>
    <n v="794194"/>
  </r>
  <r>
    <x v="10"/>
    <x v="2"/>
    <x v="0"/>
    <n v="501656"/>
    <n v="21328731"/>
    <n v="40950882"/>
  </r>
  <r>
    <x v="10"/>
    <x v="2"/>
    <x v="1"/>
    <n v="315903"/>
    <n v="12865147"/>
    <n v="25596177"/>
  </r>
  <r>
    <x v="10"/>
    <x v="2"/>
    <x v="2"/>
    <n v="185753"/>
    <n v="8463583"/>
    <n v="15354705"/>
  </r>
  <r>
    <x v="10"/>
    <x v="3"/>
    <x v="0"/>
    <n v="11789"/>
    <n v="200983"/>
    <n v="327698"/>
  </r>
  <r>
    <x v="10"/>
    <x v="3"/>
    <x v="1"/>
    <n v="7286"/>
    <n v="95436"/>
    <n v="155509"/>
  </r>
  <r>
    <x v="10"/>
    <x v="3"/>
    <x v="2"/>
    <n v="4503"/>
    <n v="105547"/>
    <n v="172188"/>
  </r>
  <r>
    <x v="11"/>
    <x v="0"/>
    <x v="0"/>
    <n v="475070"/>
    <n v="19381610"/>
    <n v="38063179"/>
  </r>
  <r>
    <x v="11"/>
    <x v="0"/>
    <x v="1"/>
    <n v="297457"/>
    <n v="11546423"/>
    <n v="23499315"/>
  </r>
  <r>
    <x v="11"/>
    <x v="0"/>
    <x v="2"/>
    <n v="177613"/>
    <n v="7835188"/>
    <n v="14563863"/>
  </r>
  <r>
    <x v="11"/>
    <x v="1"/>
    <x v="0"/>
    <n v="18348"/>
    <n v="946603"/>
    <n v="2071565"/>
  </r>
  <r>
    <x v="11"/>
    <x v="1"/>
    <x v="1"/>
    <n v="12040"/>
    <n v="583077"/>
    <n v="1322103"/>
  </r>
  <r>
    <x v="11"/>
    <x v="1"/>
    <x v="2"/>
    <n v="6308"/>
    <n v="363526"/>
    <n v="749463"/>
  </r>
  <r>
    <x v="11"/>
    <x v="2"/>
    <x v="0"/>
    <n v="473358"/>
    <n v="18435007"/>
    <n v="35991613"/>
  </r>
  <r>
    <x v="11"/>
    <x v="2"/>
    <x v="1"/>
    <n v="296443"/>
    <n v="10963346"/>
    <n v="22177213"/>
  </r>
  <r>
    <x v="11"/>
    <x v="2"/>
    <x v="2"/>
    <n v="176915"/>
    <n v="7471661"/>
    <n v="13814401"/>
  </r>
  <r>
    <x v="11"/>
    <x v="3"/>
    <x v="0"/>
    <n v="11031"/>
    <n v="188078"/>
    <n v="315094"/>
  </r>
  <r>
    <x v="11"/>
    <x v="3"/>
    <x v="1"/>
    <n v="6751"/>
    <n v="84824"/>
    <n v="142028"/>
  </r>
  <r>
    <x v="11"/>
    <x v="3"/>
    <x v="2"/>
    <n v="4280"/>
    <n v="103254"/>
    <n v="173066"/>
  </r>
  <r>
    <x v="12"/>
    <x v="0"/>
    <x v="0"/>
    <n v="472321"/>
    <n v="16808423"/>
    <n v="33516086"/>
  </r>
  <r>
    <x v="12"/>
    <x v="0"/>
    <x v="1"/>
    <n v="291023"/>
    <n v="9703635"/>
    <n v="20082332"/>
  </r>
  <r>
    <x v="12"/>
    <x v="0"/>
    <x v="2"/>
    <n v="181298"/>
    <n v="7104788"/>
    <n v="13433754"/>
  </r>
  <r>
    <x v="12"/>
    <x v="1"/>
    <x v="0"/>
    <n v="19705"/>
    <n v="765907"/>
    <n v="1733745"/>
  </r>
  <r>
    <x v="12"/>
    <x v="1"/>
    <x v="1"/>
    <n v="12928"/>
    <n v="473593"/>
    <n v="1116525"/>
  </r>
  <r>
    <x v="12"/>
    <x v="1"/>
    <x v="2"/>
    <n v="6777"/>
    <n v="292313"/>
    <n v="617220"/>
  </r>
  <r>
    <x v="12"/>
    <x v="2"/>
    <x v="0"/>
    <n v="469022"/>
    <n v="16042516"/>
    <n v="31782341"/>
  </r>
  <r>
    <x v="12"/>
    <x v="2"/>
    <x v="1"/>
    <n v="288948"/>
    <n v="9230042"/>
    <n v="18965807"/>
  </r>
  <r>
    <x v="12"/>
    <x v="2"/>
    <x v="2"/>
    <n v="180074"/>
    <n v="6812475"/>
    <n v="12816535"/>
  </r>
  <r>
    <x v="12"/>
    <x v="3"/>
    <x v="0"/>
    <n v="10637"/>
    <n v="165739"/>
    <n v="283709"/>
  </r>
  <r>
    <x v="12"/>
    <x v="3"/>
    <x v="1"/>
    <n v="6523"/>
    <n v="77524"/>
    <n v="134116"/>
  </r>
  <r>
    <x v="12"/>
    <x v="3"/>
    <x v="2"/>
    <n v="4114"/>
    <n v="88215"/>
    <n v="149593"/>
  </r>
  <r>
    <x v="13"/>
    <x v="0"/>
    <x v="0"/>
    <n v="488284"/>
    <n v="18860607"/>
    <n v="38854508"/>
  </r>
  <r>
    <x v="13"/>
    <x v="0"/>
    <x v="1"/>
    <n v="297704"/>
    <n v="10813324"/>
    <n v="23229684"/>
  </r>
  <r>
    <x v="13"/>
    <x v="0"/>
    <x v="2"/>
    <n v="190580"/>
    <n v="8047283"/>
    <n v="15624824"/>
  </r>
  <r>
    <x v="13"/>
    <x v="1"/>
    <x v="0"/>
    <n v="23822"/>
    <n v="1104228"/>
    <n v="2534245"/>
  </r>
  <r>
    <x v="13"/>
    <x v="1"/>
    <x v="1"/>
    <n v="16167"/>
    <n v="707457"/>
    <n v="1682082"/>
  </r>
  <r>
    <x v="13"/>
    <x v="1"/>
    <x v="2"/>
    <n v="7655"/>
    <n v="396771"/>
    <n v="852163"/>
  </r>
  <r>
    <x v="13"/>
    <x v="2"/>
    <x v="0"/>
    <n v="486829"/>
    <n v="17756380"/>
    <n v="36320263"/>
  </r>
  <r>
    <x v="13"/>
    <x v="2"/>
    <x v="1"/>
    <n v="296769"/>
    <n v="10105867"/>
    <n v="21547602"/>
  </r>
  <r>
    <x v="13"/>
    <x v="2"/>
    <x v="2"/>
    <n v="190060"/>
    <n v="7650512"/>
    <n v="14772661"/>
  </r>
  <r>
    <x v="13"/>
    <x v="3"/>
    <x v="0"/>
    <n v="11073"/>
    <n v="151096"/>
    <n v="267668"/>
  </r>
  <r>
    <x v="13"/>
    <x v="3"/>
    <x v="1"/>
    <n v="6638"/>
    <n v="67987"/>
    <n v="123621"/>
  </r>
  <r>
    <x v="13"/>
    <x v="3"/>
    <x v="2"/>
    <n v="4435"/>
    <n v="83110"/>
    <n v="144047"/>
  </r>
  <r>
    <x v="14"/>
    <x v="0"/>
    <x v="0"/>
    <n v="543701"/>
    <n v="22575287"/>
    <n v="47196548"/>
  </r>
  <r>
    <x v="14"/>
    <x v="0"/>
    <x v="1"/>
    <n v="333875"/>
    <n v="13207240"/>
    <n v="28789901"/>
  </r>
  <r>
    <x v="14"/>
    <x v="0"/>
    <x v="2"/>
    <n v="209826"/>
    <n v="9368048"/>
    <n v="18406648"/>
  </r>
  <r>
    <x v="14"/>
    <x v="1"/>
    <x v="0"/>
    <n v="29314"/>
    <n v="1109050"/>
    <n v="2376143"/>
  </r>
  <r>
    <x v="14"/>
    <x v="1"/>
    <x v="1"/>
    <n v="20114"/>
    <n v="714998"/>
    <n v="1594353"/>
  </r>
  <r>
    <x v="14"/>
    <x v="1"/>
    <x v="2"/>
    <n v="9200"/>
    <n v="394052"/>
    <n v="781790"/>
  </r>
  <r>
    <x v="14"/>
    <x v="2"/>
    <x v="0"/>
    <n v="542226"/>
    <n v="21466237"/>
    <n v="44820406"/>
  </r>
  <r>
    <x v="14"/>
    <x v="2"/>
    <x v="1"/>
    <n v="333011"/>
    <n v="12492242"/>
    <n v="27195548"/>
  </r>
  <r>
    <x v="14"/>
    <x v="2"/>
    <x v="2"/>
    <n v="209215"/>
    <n v="8973996"/>
    <n v="17624858"/>
  </r>
  <r>
    <x v="14"/>
    <x v="3"/>
    <x v="0"/>
    <n v="10620"/>
    <n v="128363"/>
    <n v="235716"/>
  </r>
  <r>
    <x v="14"/>
    <x v="3"/>
    <x v="1"/>
    <n v="6464"/>
    <n v="55996"/>
    <n v="107234"/>
  </r>
  <r>
    <x v="14"/>
    <x v="3"/>
    <x v="2"/>
    <n v="4156"/>
    <n v="72367"/>
    <n v="128482"/>
  </r>
  <r>
    <x v="15"/>
    <x v="0"/>
    <x v="0"/>
    <n v="609757"/>
    <n v="27120298"/>
    <n v="56622955"/>
  </r>
  <r>
    <x v="15"/>
    <x v="0"/>
    <x v="1"/>
    <n v="375702"/>
    <n v="16006055"/>
    <n v="34913046"/>
  </r>
  <r>
    <x v="15"/>
    <x v="0"/>
    <x v="2"/>
    <n v="234055"/>
    <n v="11114243"/>
    <n v="21709909"/>
  </r>
  <r>
    <x v="15"/>
    <x v="1"/>
    <x v="0"/>
    <n v="36336"/>
    <n v="1493535"/>
    <n v="3098763"/>
  </r>
  <r>
    <x v="15"/>
    <x v="1"/>
    <x v="1"/>
    <n v="24961"/>
    <n v="951476"/>
    <n v="2064396"/>
  </r>
  <r>
    <x v="15"/>
    <x v="1"/>
    <x v="2"/>
    <n v="11375"/>
    <n v="542059"/>
    <n v="1034367"/>
  </r>
  <r>
    <x v="15"/>
    <x v="2"/>
    <x v="0"/>
    <n v="607785"/>
    <n v="25626763"/>
    <n v="53524193"/>
  </r>
  <r>
    <x v="15"/>
    <x v="2"/>
    <x v="1"/>
    <n v="374565"/>
    <n v="15054579"/>
    <n v="32848651"/>
  </r>
  <r>
    <x v="15"/>
    <x v="2"/>
    <x v="2"/>
    <n v="233220"/>
    <n v="10572184"/>
    <n v="20675542"/>
  </r>
  <r>
    <x v="15"/>
    <x v="3"/>
    <x v="0"/>
    <n v="9746"/>
    <n v="115619"/>
    <n v="215155"/>
  </r>
  <r>
    <x v="15"/>
    <x v="3"/>
    <x v="1"/>
    <n v="5891"/>
    <n v="51217"/>
    <n v="99498"/>
  </r>
  <r>
    <x v="15"/>
    <x v="3"/>
    <x v="2"/>
    <n v="3855"/>
    <n v="64402"/>
    <n v="115657"/>
  </r>
  <r>
    <x v="16"/>
    <x v="0"/>
    <x v="0"/>
    <n v="670207"/>
    <n v="31125385"/>
    <n v="64564115"/>
  </r>
  <r>
    <x v="16"/>
    <x v="0"/>
    <x v="1"/>
    <n v="412936"/>
    <n v="18265026"/>
    <n v="39760352"/>
  </r>
  <r>
    <x v="16"/>
    <x v="0"/>
    <x v="2"/>
    <n v="257271"/>
    <n v="12860359"/>
    <n v="24803763"/>
  </r>
  <r>
    <x v="16"/>
    <x v="1"/>
    <x v="0"/>
    <n v="39789"/>
    <n v="1647873"/>
    <n v="3381072"/>
  </r>
  <r>
    <x v="16"/>
    <x v="1"/>
    <x v="1"/>
    <n v="27465"/>
    <n v="1042948"/>
    <n v="2239398"/>
  </r>
  <r>
    <x v="16"/>
    <x v="1"/>
    <x v="2"/>
    <n v="12324"/>
    <n v="604925"/>
    <n v="1141674"/>
  </r>
  <r>
    <x v="16"/>
    <x v="2"/>
    <x v="0"/>
    <n v="667689"/>
    <n v="29477512"/>
    <n v="61183043"/>
  </r>
  <r>
    <x v="16"/>
    <x v="2"/>
    <x v="1"/>
    <n v="411529"/>
    <n v="17222078"/>
    <n v="37520954"/>
  </r>
  <r>
    <x v="16"/>
    <x v="2"/>
    <x v="2"/>
    <n v="256160"/>
    <n v="12255434"/>
    <n v="23662089"/>
  </r>
  <r>
    <x v="16"/>
    <x v="3"/>
    <x v="0"/>
    <n v="7584"/>
    <n v="101356"/>
    <n v="186054"/>
  </r>
  <r>
    <x v="16"/>
    <x v="3"/>
    <x v="1"/>
    <n v="4151"/>
    <n v="41035"/>
    <n v="77632"/>
  </r>
  <r>
    <x v="16"/>
    <x v="3"/>
    <x v="2"/>
    <n v="3433"/>
    <n v="60320"/>
    <n v="108422"/>
  </r>
  <r>
    <x v="17"/>
    <x v="0"/>
    <x v="0"/>
    <n v="699695"/>
    <n v="33281597"/>
    <n v="71299655"/>
  </r>
  <r>
    <x v="17"/>
    <x v="0"/>
    <x v="1"/>
    <n v="432517"/>
    <n v="19652030"/>
    <n v="44074154"/>
  </r>
  <r>
    <x v="17"/>
    <x v="0"/>
    <x v="2"/>
    <n v="267178"/>
    <n v="13629567"/>
    <n v="27225501"/>
  </r>
  <r>
    <x v="17"/>
    <x v="1"/>
    <x v="0"/>
    <n v="49214"/>
    <n v="2000784"/>
    <n v="4154216"/>
  </r>
  <r>
    <x v="17"/>
    <x v="1"/>
    <x v="1"/>
    <n v="33686"/>
    <n v="1276698"/>
    <n v="2772948"/>
  </r>
  <r>
    <x v="17"/>
    <x v="1"/>
    <x v="2"/>
    <n v="15528"/>
    <n v="724086"/>
    <n v="1381268"/>
  </r>
  <r>
    <x v="17"/>
    <x v="2"/>
    <x v="0"/>
    <n v="696785"/>
    <n v="31280813"/>
    <n v="67145439"/>
  </r>
  <r>
    <x v="17"/>
    <x v="2"/>
    <x v="1"/>
    <n v="430842"/>
    <n v="18375332"/>
    <n v="41301206"/>
  </r>
  <r>
    <x v="17"/>
    <x v="2"/>
    <x v="2"/>
    <n v="265943"/>
    <n v="12905481"/>
    <n v="25844233"/>
  </r>
  <r>
    <x v="17"/>
    <x v="3"/>
    <x v="0"/>
    <n v="7056"/>
    <n v="86298"/>
    <n v="163255"/>
  </r>
  <r>
    <x v="17"/>
    <x v="3"/>
    <x v="1"/>
    <n v="3875"/>
    <n v="34976"/>
    <n v="67483"/>
  </r>
  <r>
    <x v="17"/>
    <x v="3"/>
    <x v="2"/>
    <n v="3181"/>
    <n v="51322"/>
    <n v="95772"/>
  </r>
  <r>
    <x v="18"/>
    <x v="0"/>
    <x v="0"/>
    <n v="711220"/>
    <n v="37236646"/>
    <n v="83351028"/>
  </r>
  <r>
    <x v="18"/>
    <x v="0"/>
    <x v="1"/>
    <n v="442902"/>
    <n v="21998859"/>
    <n v="51709699"/>
  </r>
  <r>
    <x v="18"/>
    <x v="0"/>
    <x v="2"/>
    <n v="268318"/>
    <n v="15237787"/>
    <n v="31641329"/>
  </r>
  <r>
    <x v="18"/>
    <x v="1"/>
    <x v="0"/>
    <n v="55988"/>
    <n v="2346608"/>
    <n v="4993319"/>
  </r>
  <r>
    <x v="18"/>
    <x v="1"/>
    <x v="1"/>
    <n v="38196"/>
    <n v="1504553"/>
    <n v="3353971"/>
  </r>
  <r>
    <x v="18"/>
    <x v="1"/>
    <x v="2"/>
    <n v="17792"/>
    <n v="842056"/>
    <n v="1639348"/>
  </r>
  <r>
    <x v="18"/>
    <x v="2"/>
    <x v="0"/>
    <n v="707786"/>
    <n v="34890037"/>
    <n v="78357709"/>
  </r>
  <r>
    <x v="18"/>
    <x v="2"/>
    <x v="1"/>
    <n v="440951"/>
    <n v="20494306"/>
    <n v="48355728"/>
  </r>
  <r>
    <x v="18"/>
    <x v="2"/>
    <x v="2"/>
    <n v="266835"/>
    <n v="14395732"/>
    <n v="30001981"/>
  </r>
  <r>
    <x v="18"/>
    <x v="3"/>
    <x v="0"/>
    <n v="6565"/>
    <n v="73463"/>
    <n v="145886"/>
  </r>
  <r>
    <x v="18"/>
    <x v="3"/>
    <x v="1"/>
    <n v="3606"/>
    <n v="30266"/>
    <n v="61363"/>
  </r>
  <r>
    <x v="18"/>
    <x v="3"/>
    <x v="2"/>
    <n v="2959"/>
    <n v="43196"/>
    <n v="84523"/>
  </r>
  <r>
    <x v="19"/>
    <x v="0"/>
    <x v="0"/>
    <n v="796855"/>
    <n v="42049977"/>
    <n v="95207619"/>
  </r>
  <r>
    <x v="19"/>
    <x v="0"/>
    <x v="1"/>
    <n v="491545"/>
    <n v="24639259"/>
    <n v="58927829"/>
  </r>
  <r>
    <x v="19"/>
    <x v="0"/>
    <x v="2"/>
    <n v="305310"/>
    <n v="17410718"/>
    <n v="36279790"/>
  </r>
  <r>
    <x v="19"/>
    <x v="1"/>
    <x v="0"/>
    <n v="52710"/>
    <n v="2181660"/>
    <n v="4796619"/>
  </r>
  <r>
    <x v="19"/>
    <x v="1"/>
    <x v="1"/>
    <n v="35735"/>
    <n v="1383153"/>
    <n v="3201383"/>
  </r>
  <r>
    <x v="19"/>
    <x v="1"/>
    <x v="2"/>
    <n v="16975"/>
    <n v="798507"/>
    <n v="1595236"/>
  </r>
  <r>
    <x v="19"/>
    <x v="2"/>
    <x v="0"/>
    <n v="793733"/>
    <n v="39868317"/>
    <n v="90411000"/>
  </r>
  <r>
    <x v="19"/>
    <x v="2"/>
    <x v="1"/>
    <n v="489721"/>
    <n v="23256106"/>
    <n v="55726446"/>
  </r>
  <r>
    <x v="19"/>
    <x v="2"/>
    <x v="2"/>
    <n v="304012"/>
    <n v="16612211"/>
    <n v="34684554"/>
  </r>
  <r>
    <x v="19"/>
    <x v="3"/>
    <x v="0"/>
    <n v="6254"/>
    <n v="64648"/>
    <n v="128639"/>
  </r>
  <r>
    <x v="19"/>
    <x v="3"/>
    <x v="1"/>
    <n v="3415"/>
    <n v="25494"/>
    <n v="51987"/>
  </r>
  <r>
    <x v="19"/>
    <x v="3"/>
    <x v="2"/>
    <n v="2839"/>
    <n v="39154"/>
    <n v="76652"/>
  </r>
  <r>
    <x v="20"/>
    <x v="0"/>
    <x v="0"/>
    <n v="863368"/>
    <n v="42647859"/>
    <n v="98690471"/>
  </r>
  <r>
    <x v="20"/>
    <x v="0"/>
    <x v="1"/>
    <n v="529341"/>
    <n v="24878079"/>
    <n v="61086511"/>
  </r>
  <r>
    <x v="20"/>
    <x v="0"/>
    <x v="2"/>
    <n v="334027"/>
    <n v="17769780"/>
    <n v="37603959"/>
  </r>
  <r>
    <x v="20"/>
    <x v="1"/>
    <x v="0"/>
    <n v="47885"/>
    <n v="1834632"/>
    <n v="4187615"/>
  </r>
  <r>
    <x v="20"/>
    <x v="1"/>
    <x v="1"/>
    <n v="32421"/>
    <n v="1162890"/>
    <n v="2803358"/>
  </r>
  <r>
    <x v="20"/>
    <x v="1"/>
    <x v="2"/>
    <n v="15464"/>
    <n v="671743"/>
    <n v="1384257"/>
  </r>
  <r>
    <x v="20"/>
    <x v="2"/>
    <x v="0"/>
    <n v="860478"/>
    <n v="40813227"/>
    <n v="94502856"/>
  </r>
  <r>
    <x v="20"/>
    <x v="2"/>
    <x v="1"/>
    <n v="527738"/>
    <n v="23715189"/>
    <n v="58283154"/>
  </r>
  <r>
    <x v="20"/>
    <x v="2"/>
    <x v="2"/>
    <n v="332740"/>
    <n v="17098038"/>
    <n v="36219703"/>
  </r>
  <r>
    <x v="20"/>
    <x v="3"/>
    <x v="0"/>
    <n v="6140"/>
    <n v="62466"/>
    <n v="126246"/>
  </r>
  <r>
    <x v="20"/>
    <x v="3"/>
    <x v="1"/>
    <n v="3248"/>
    <n v="24758"/>
    <n v="51863"/>
  </r>
  <r>
    <x v="20"/>
    <x v="3"/>
    <x v="2"/>
    <n v="2892"/>
    <n v="37708"/>
    <n v="74383"/>
  </r>
  <r>
    <x v="21"/>
    <x v="0"/>
    <x v="0"/>
    <n v="841279"/>
    <n v="38227496"/>
    <n v="92185837"/>
  </r>
  <r>
    <x v="21"/>
    <x v="0"/>
    <x v="1"/>
    <n v="516243"/>
    <n v="22244992"/>
    <n v="57100623"/>
  </r>
  <r>
    <x v="21"/>
    <x v="0"/>
    <x v="2"/>
    <n v="325036"/>
    <n v="15982504"/>
    <n v="35085214"/>
  </r>
  <r>
    <x v="21"/>
    <x v="1"/>
    <x v="0"/>
    <n v="47545"/>
    <n v="1661801"/>
    <n v="3942102"/>
  </r>
  <r>
    <x v="21"/>
    <x v="1"/>
    <x v="1"/>
    <n v="31597"/>
    <n v="1019779"/>
    <n v="2564495"/>
  </r>
  <r>
    <x v="21"/>
    <x v="1"/>
    <x v="2"/>
    <n v="15948"/>
    <n v="642023"/>
    <n v="1377607"/>
  </r>
  <r>
    <x v="21"/>
    <x v="2"/>
    <x v="0"/>
    <n v="838649"/>
    <n v="36565694"/>
    <n v="88243735"/>
  </r>
  <r>
    <x v="21"/>
    <x v="2"/>
    <x v="1"/>
    <n v="514875"/>
    <n v="21225213"/>
    <n v="54536128"/>
  </r>
  <r>
    <x v="21"/>
    <x v="2"/>
    <x v="2"/>
    <n v="323774"/>
    <n v="15340481"/>
    <n v="33707607"/>
  </r>
  <r>
    <x v="21"/>
    <x v="3"/>
    <x v="0"/>
    <n v="6316"/>
    <n v="59067"/>
    <n v="122934"/>
  </r>
  <r>
    <x v="21"/>
    <x v="3"/>
    <x v="1"/>
    <n v="3295"/>
    <n v="21989"/>
    <n v="47968"/>
  </r>
  <r>
    <x v="21"/>
    <x v="3"/>
    <x v="2"/>
    <n v="3021"/>
    <n v="37078"/>
    <n v="74966"/>
  </r>
  <r>
    <x v="22"/>
    <x v="0"/>
    <x v="0"/>
    <n v="781017"/>
    <n v="32180865"/>
    <n v="80037604"/>
  </r>
  <r>
    <x v="22"/>
    <x v="0"/>
    <x v="1"/>
    <n v="477479"/>
    <n v="18477868"/>
    <n v="49108615"/>
  </r>
  <r>
    <x v="22"/>
    <x v="0"/>
    <x v="2"/>
    <n v="303538"/>
    <n v="13702996"/>
    <n v="30928988"/>
  </r>
  <r>
    <x v="22"/>
    <x v="1"/>
    <x v="0"/>
    <n v="46291"/>
    <n v="1492050"/>
    <n v="3648787"/>
  </r>
  <r>
    <x v="22"/>
    <x v="1"/>
    <x v="1"/>
    <n v="29883"/>
    <n v="873447"/>
    <n v="2281628"/>
  </r>
  <r>
    <x v="22"/>
    <x v="1"/>
    <x v="2"/>
    <n v="16408"/>
    <n v="618602"/>
    <n v="1367159"/>
  </r>
  <r>
    <x v="22"/>
    <x v="2"/>
    <x v="0"/>
    <n v="778519"/>
    <n v="30688815"/>
    <n v="76388817"/>
  </r>
  <r>
    <x v="22"/>
    <x v="2"/>
    <x v="1"/>
    <n v="476219"/>
    <n v="17604421"/>
    <n v="46826988"/>
  </r>
  <r>
    <x v="22"/>
    <x v="2"/>
    <x v="2"/>
    <n v="302300"/>
    <n v="13084394"/>
    <n v="29561829"/>
  </r>
  <r>
    <x v="22"/>
    <x v="3"/>
    <x v="0"/>
    <n v="6532"/>
    <n v="60384"/>
    <n v="131049"/>
  </r>
  <r>
    <x v="22"/>
    <x v="3"/>
    <x v="1"/>
    <n v="3474"/>
    <n v="24431"/>
    <n v="55880"/>
  </r>
  <r>
    <x v="22"/>
    <x v="3"/>
    <x v="2"/>
    <n v="3058"/>
    <n v="35953"/>
    <n v="75169"/>
  </r>
  <r>
    <x v="23"/>
    <x v="0"/>
    <x v="0"/>
    <n v="700506"/>
    <n v="25320508"/>
    <n v="65576551"/>
  </r>
  <r>
    <x v="23"/>
    <x v="0"/>
    <x v="1"/>
    <n v="425015"/>
    <n v="14165186"/>
    <n v="39513725"/>
  </r>
  <r>
    <x v="23"/>
    <x v="0"/>
    <x v="2"/>
    <n v="275491"/>
    <n v="11155323"/>
    <n v="26062826"/>
  </r>
  <r>
    <x v="23"/>
    <x v="1"/>
    <x v="0"/>
    <n v="39913"/>
    <n v="1187562"/>
    <n v="3032505"/>
  </r>
  <r>
    <x v="23"/>
    <x v="1"/>
    <x v="1"/>
    <n v="25254"/>
    <n v="665271"/>
    <n v="1835184"/>
  </r>
  <r>
    <x v="23"/>
    <x v="1"/>
    <x v="2"/>
    <n v="14659"/>
    <n v="522290"/>
    <n v="1197321"/>
  </r>
  <r>
    <x v="23"/>
    <x v="2"/>
    <x v="0"/>
    <n v="698310"/>
    <n v="24132947"/>
    <n v="62544047"/>
  </r>
  <r>
    <x v="23"/>
    <x v="2"/>
    <x v="1"/>
    <n v="423966"/>
    <n v="13499915"/>
    <n v="37678541"/>
  </r>
  <r>
    <x v="23"/>
    <x v="2"/>
    <x v="2"/>
    <n v="274344"/>
    <n v="10633032"/>
    <n v="24865506"/>
  </r>
  <r>
    <x v="23"/>
    <x v="3"/>
    <x v="0"/>
    <n v="6904"/>
    <n v="62151"/>
    <n v="139860"/>
  </r>
  <r>
    <x v="23"/>
    <x v="3"/>
    <x v="1"/>
    <n v="3827"/>
    <n v="26224"/>
    <n v="62578"/>
  </r>
  <r>
    <x v="23"/>
    <x v="3"/>
    <x v="2"/>
    <n v="3077"/>
    <n v="35927"/>
    <n v="7728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1">
  <r>
    <x v="0"/>
    <x v="0"/>
    <s v="03"/>
    <s v="Kvinnor och män"/>
    <x v="0"/>
    <n v="44824"/>
  </r>
  <r>
    <x v="0"/>
    <x v="0"/>
    <s v="03"/>
    <s v="Kvinnor och män"/>
    <x v="1"/>
    <n v="13293"/>
  </r>
  <r>
    <x v="0"/>
    <x v="0"/>
    <s v="03"/>
    <s v="Kvinnor och män"/>
    <x v="2"/>
    <n v="9266"/>
  </r>
  <r>
    <x v="1"/>
    <x v="0"/>
    <s v="02"/>
    <s v="Kvinnor och män"/>
    <x v="0"/>
    <n v="40639"/>
  </r>
  <r>
    <x v="1"/>
    <x v="0"/>
    <s v="02"/>
    <s v="Kvinnor och män"/>
    <x v="1"/>
    <n v="12005"/>
  </r>
  <r>
    <x v="1"/>
    <x v="0"/>
    <s v="02"/>
    <s v="Kvinnor och män"/>
    <x v="2"/>
    <n v="8244"/>
  </r>
  <r>
    <x v="2"/>
    <x v="0"/>
    <s v="01"/>
    <s v="Kvinnor och män"/>
    <x v="0"/>
    <n v="46564"/>
  </r>
  <r>
    <x v="2"/>
    <x v="0"/>
    <s v="01"/>
    <s v="Kvinnor och män"/>
    <x v="1"/>
    <n v="13736"/>
  </r>
  <r>
    <x v="2"/>
    <x v="0"/>
    <s v="01"/>
    <s v="Kvinnor och män"/>
    <x v="2"/>
    <n v="8866"/>
  </r>
  <r>
    <x v="3"/>
    <x v="1"/>
    <s v="12"/>
    <s v="Kvinnor och män"/>
    <x v="0"/>
    <n v="39858"/>
  </r>
  <r>
    <x v="3"/>
    <x v="1"/>
    <s v="12"/>
    <s v="Kvinnor och män"/>
    <x v="1"/>
    <n v="9663"/>
  </r>
  <r>
    <x v="3"/>
    <x v="1"/>
    <s v="12"/>
    <s v="Kvinnor och män"/>
    <x v="2"/>
    <n v="7138"/>
  </r>
  <r>
    <x v="4"/>
    <x v="1"/>
    <s v="11"/>
    <s v="Kvinnor och män"/>
    <x v="0"/>
    <n v="45759"/>
  </r>
  <r>
    <x v="4"/>
    <x v="1"/>
    <s v="11"/>
    <s v="Kvinnor och män"/>
    <x v="1"/>
    <n v="13954"/>
  </r>
  <r>
    <x v="4"/>
    <x v="1"/>
    <s v="11"/>
    <s v="Kvinnor och män"/>
    <x v="2"/>
    <n v="9241"/>
  </r>
  <r>
    <x v="5"/>
    <x v="1"/>
    <s v="10"/>
    <s v="Kvinnor och män"/>
    <x v="0"/>
    <n v="44911"/>
  </r>
  <r>
    <x v="5"/>
    <x v="1"/>
    <s v="10"/>
    <s v="Kvinnor och män"/>
    <x v="1"/>
    <n v="13919"/>
  </r>
  <r>
    <x v="5"/>
    <x v="1"/>
    <s v="10"/>
    <s v="Kvinnor och män"/>
    <x v="2"/>
    <n v="9102"/>
  </r>
  <r>
    <x v="6"/>
    <x v="1"/>
    <s v="09"/>
    <s v="Kvinnor och män"/>
    <x v="0"/>
    <n v="43910"/>
  </r>
  <r>
    <x v="6"/>
    <x v="1"/>
    <s v="09"/>
    <s v="Kvinnor och män"/>
    <x v="1"/>
    <n v="12699"/>
  </r>
  <r>
    <x v="6"/>
    <x v="1"/>
    <s v="09"/>
    <s v="Kvinnor och män"/>
    <x v="2"/>
    <n v="8994"/>
  </r>
  <r>
    <x v="7"/>
    <x v="1"/>
    <s v="08"/>
    <s v="Kvinnor och män"/>
    <x v="0"/>
    <n v="42985"/>
  </r>
  <r>
    <x v="7"/>
    <x v="1"/>
    <s v="08"/>
    <s v="Kvinnor och män"/>
    <x v="1"/>
    <n v="11988"/>
  </r>
  <r>
    <x v="7"/>
    <x v="1"/>
    <s v="08"/>
    <s v="Kvinnor och män"/>
    <x v="2"/>
    <n v="8693"/>
  </r>
  <r>
    <x v="8"/>
    <x v="1"/>
    <s v="07"/>
    <s v="Kvinnor och män"/>
    <x v="0"/>
    <n v="28010"/>
  </r>
  <r>
    <x v="8"/>
    <x v="1"/>
    <s v="07"/>
    <s v="Kvinnor och män"/>
    <x v="1"/>
    <n v="6606"/>
  </r>
  <r>
    <x v="8"/>
    <x v="1"/>
    <s v="07"/>
    <s v="Kvinnor och män"/>
    <x v="2"/>
    <n v="5342"/>
  </r>
  <r>
    <x v="9"/>
    <x v="1"/>
    <s v="06"/>
    <s v="Kvinnor och män"/>
    <x v="0"/>
    <n v="34935"/>
  </r>
  <r>
    <x v="9"/>
    <x v="1"/>
    <s v="06"/>
    <s v="Kvinnor och män"/>
    <x v="1"/>
    <n v="9616"/>
  </r>
  <r>
    <x v="9"/>
    <x v="1"/>
    <s v="06"/>
    <s v="Kvinnor och män"/>
    <x v="2"/>
    <n v="7331"/>
  </r>
  <r>
    <x v="10"/>
    <x v="1"/>
    <s v="05"/>
    <s v="Kvinnor och män"/>
    <x v="0"/>
    <n v="39736"/>
  </r>
  <r>
    <x v="10"/>
    <x v="1"/>
    <s v="05"/>
    <s v="Kvinnor och män"/>
    <x v="1"/>
    <n v="12282"/>
  </r>
  <r>
    <x v="10"/>
    <x v="1"/>
    <s v="05"/>
    <s v="Kvinnor och män"/>
    <x v="2"/>
    <n v="8364"/>
  </r>
  <r>
    <x v="11"/>
    <x v="1"/>
    <s v="04"/>
    <s v="Kvinnor och män"/>
    <x v="0"/>
    <n v="36221"/>
  </r>
  <r>
    <x v="11"/>
    <x v="1"/>
    <s v="04"/>
    <s v="Kvinnor och män"/>
    <x v="1"/>
    <n v="10703"/>
  </r>
  <r>
    <x v="11"/>
    <x v="1"/>
    <s v="04"/>
    <s v="Kvinnor och män"/>
    <x v="2"/>
    <n v="7602"/>
  </r>
  <r>
    <x v="12"/>
    <x v="1"/>
    <s v="03"/>
    <s v="Kvinnor och män"/>
    <x v="0"/>
    <n v="43041"/>
  </r>
  <r>
    <x v="12"/>
    <x v="1"/>
    <s v="03"/>
    <s v="Kvinnor och män"/>
    <x v="1"/>
    <n v="12967"/>
  </r>
  <r>
    <x v="12"/>
    <x v="1"/>
    <s v="03"/>
    <s v="Kvinnor och män"/>
    <x v="2"/>
    <n v="8690"/>
  </r>
  <r>
    <x v="13"/>
    <x v="1"/>
    <s v="02"/>
    <s v="Kvinnor och män"/>
    <x v="0"/>
    <n v="38377"/>
  </r>
  <r>
    <x v="13"/>
    <x v="1"/>
    <s v="02"/>
    <s v="Kvinnor och män"/>
    <x v="1"/>
    <n v="10357"/>
  </r>
  <r>
    <x v="13"/>
    <x v="1"/>
    <s v="02"/>
    <s v="Kvinnor och män"/>
    <x v="2"/>
    <n v="6905"/>
  </r>
  <r>
    <x v="14"/>
    <x v="1"/>
    <s v="01"/>
    <s v="Kvinnor och män"/>
    <x v="0"/>
    <n v="51751"/>
  </r>
  <r>
    <x v="14"/>
    <x v="1"/>
    <s v="01"/>
    <s v="Kvinnor och män"/>
    <x v="1"/>
    <n v="10958"/>
  </r>
  <r>
    <x v="14"/>
    <x v="1"/>
    <s v="01"/>
    <s v="Kvinnor och män"/>
    <x v="2"/>
    <n v="7697"/>
  </r>
  <r>
    <x v="15"/>
    <x v="2"/>
    <s v="12"/>
    <s v="Kvinnor och män"/>
    <x v="0"/>
    <n v="40390"/>
  </r>
  <r>
    <x v="15"/>
    <x v="2"/>
    <s v="12"/>
    <s v="Kvinnor och män"/>
    <x v="1"/>
    <n v="9067"/>
  </r>
  <r>
    <x v="15"/>
    <x v="2"/>
    <s v="12"/>
    <s v="Kvinnor och män"/>
    <x v="2"/>
    <n v="7125"/>
  </r>
  <r>
    <x v="16"/>
    <x v="2"/>
    <s v="11"/>
    <s v="Kvinnor och män"/>
    <x v="0"/>
    <n v="48953"/>
  </r>
  <r>
    <x v="16"/>
    <x v="2"/>
    <s v="11"/>
    <s v="Kvinnor och män"/>
    <x v="1"/>
    <n v="13990"/>
  </r>
  <r>
    <x v="16"/>
    <x v="2"/>
    <s v="11"/>
    <s v="Kvinnor och män"/>
    <x v="2"/>
    <n v="9691"/>
  </r>
  <r>
    <x v="17"/>
    <x v="2"/>
    <s v="10"/>
    <s v="Kvinnor och män"/>
    <x v="0"/>
    <n v="44225"/>
  </r>
  <r>
    <x v="17"/>
    <x v="2"/>
    <s v="10"/>
    <s v="Kvinnor och män"/>
    <x v="1"/>
    <n v="13349"/>
  </r>
  <r>
    <x v="17"/>
    <x v="2"/>
    <s v="10"/>
    <s v="Kvinnor och män"/>
    <x v="2"/>
    <n v="9003"/>
  </r>
  <r>
    <x v="18"/>
    <x v="2"/>
    <s v="09"/>
    <s v="Kvinnor och män"/>
    <x v="0"/>
    <n v="45316"/>
  </r>
  <r>
    <x v="18"/>
    <x v="2"/>
    <s v="09"/>
    <s v="Kvinnor och män"/>
    <x v="1"/>
    <n v="12626"/>
  </r>
  <r>
    <x v="18"/>
    <x v="2"/>
    <s v="09"/>
    <s v="Kvinnor och män"/>
    <x v="2"/>
    <n v="8734"/>
  </r>
  <r>
    <x v="19"/>
    <x v="2"/>
    <s v="08"/>
    <s v="Kvinnor och män"/>
    <x v="0"/>
    <n v="40960"/>
  </r>
  <r>
    <x v="19"/>
    <x v="2"/>
    <s v="08"/>
    <s v="Kvinnor och män"/>
    <x v="1"/>
    <n v="11032"/>
  </r>
  <r>
    <x v="19"/>
    <x v="2"/>
    <s v="08"/>
    <s v="Kvinnor och män"/>
    <x v="2"/>
    <n v="7392"/>
  </r>
  <r>
    <x v="20"/>
    <x v="2"/>
    <s v="07"/>
    <s v="Kvinnor och män"/>
    <x v="0"/>
    <n v="26892"/>
  </r>
  <r>
    <x v="20"/>
    <x v="2"/>
    <s v="07"/>
    <s v="Kvinnor och män"/>
    <x v="1"/>
    <n v="5804"/>
  </r>
  <r>
    <x v="20"/>
    <x v="2"/>
    <s v="07"/>
    <s v="Kvinnor och män"/>
    <x v="2"/>
    <n v="4683"/>
  </r>
  <r>
    <x v="21"/>
    <x v="2"/>
    <s v="06"/>
    <s v="Kvinnor och män"/>
    <x v="0"/>
    <n v="34155"/>
  </r>
  <r>
    <x v="21"/>
    <x v="2"/>
    <s v="06"/>
    <s v="Kvinnor och män"/>
    <x v="1"/>
    <n v="8710"/>
  </r>
  <r>
    <x v="21"/>
    <x v="2"/>
    <s v="06"/>
    <s v="Kvinnor och män"/>
    <x v="2"/>
    <n v="6599"/>
  </r>
  <r>
    <x v="22"/>
    <x v="2"/>
    <s v="05"/>
    <s v="Kvinnor och män"/>
    <x v="0"/>
    <n v="40696"/>
  </r>
  <r>
    <x v="22"/>
    <x v="2"/>
    <s v="05"/>
    <s v="Kvinnor och män"/>
    <x v="1"/>
    <n v="10531"/>
  </r>
  <r>
    <x v="22"/>
    <x v="2"/>
    <s v="05"/>
    <s v="Kvinnor och män"/>
    <x v="2"/>
    <n v="6692"/>
  </r>
  <r>
    <x v="23"/>
    <x v="2"/>
    <s v="04"/>
    <s v="Kvinnor och män"/>
    <x v="0"/>
    <n v="47836"/>
  </r>
  <r>
    <x v="23"/>
    <x v="2"/>
    <s v="04"/>
    <s v="Kvinnor och män"/>
    <x v="1"/>
    <n v="10659"/>
  </r>
  <r>
    <x v="23"/>
    <x v="2"/>
    <s v="04"/>
    <s v="Kvinnor och män"/>
    <x v="2"/>
    <n v="6663"/>
  </r>
  <r>
    <x v="24"/>
    <x v="2"/>
    <s v="03"/>
    <s v="Kvinnor och män"/>
    <x v="0"/>
    <n v="51919"/>
  </r>
  <r>
    <x v="24"/>
    <x v="2"/>
    <s v="03"/>
    <s v="Kvinnor och män"/>
    <x v="1"/>
    <n v="11252"/>
  </r>
  <r>
    <x v="24"/>
    <x v="2"/>
    <s v="03"/>
    <s v="Kvinnor och män"/>
    <x v="2"/>
    <n v="7666"/>
  </r>
  <r>
    <x v="25"/>
    <x v="2"/>
    <s v="02"/>
    <s v="Kvinnor och män"/>
    <x v="0"/>
    <n v="45848"/>
  </r>
  <r>
    <x v="25"/>
    <x v="2"/>
    <s v="02"/>
    <s v="Kvinnor och män"/>
    <x v="1"/>
    <n v="10161"/>
  </r>
  <r>
    <x v="25"/>
    <x v="2"/>
    <s v="02"/>
    <s v="Kvinnor och män"/>
    <x v="2"/>
    <n v="7215"/>
  </r>
  <r>
    <x v="26"/>
    <x v="2"/>
    <s v="01"/>
    <s v="Kvinnor och män"/>
    <x v="0"/>
    <n v="53005"/>
  </r>
  <r>
    <x v="26"/>
    <x v="2"/>
    <s v="01"/>
    <s v="Kvinnor och män"/>
    <x v="1"/>
    <n v="11159"/>
  </r>
  <r>
    <x v="26"/>
    <x v="2"/>
    <s v="01"/>
    <s v="Kvinnor och män"/>
    <x v="2"/>
    <n v="7622"/>
  </r>
  <r>
    <x v="27"/>
    <x v="3"/>
    <s v="12"/>
    <s v="Kvinnor och män"/>
    <x v="0"/>
    <n v="43380"/>
  </r>
  <r>
    <x v="27"/>
    <x v="3"/>
    <s v="12"/>
    <s v="Kvinnor och män"/>
    <x v="1"/>
    <n v="7755"/>
  </r>
  <r>
    <x v="27"/>
    <x v="3"/>
    <s v="12"/>
    <s v="Kvinnor och män"/>
    <x v="2"/>
    <n v="5925"/>
  </r>
  <r>
    <x v="28"/>
    <x v="3"/>
    <s v="11"/>
    <s v="Kvinnor och män"/>
    <x v="0"/>
    <n v="57501"/>
  </r>
  <r>
    <x v="28"/>
    <x v="3"/>
    <s v="11"/>
    <s v="Kvinnor och män"/>
    <x v="1"/>
    <n v="11840"/>
  </r>
  <r>
    <x v="28"/>
    <x v="3"/>
    <s v="11"/>
    <s v="Kvinnor och män"/>
    <x v="2"/>
    <n v="8706"/>
  </r>
  <r>
    <x v="29"/>
    <x v="3"/>
    <s v="10"/>
    <s v="Kvinnor och män"/>
    <x v="0"/>
    <n v="48724"/>
  </r>
  <r>
    <x v="29"/>
    <x v="3"/>
    <s v="10"/>
    <s v="Kvinnor och män"/>
    <x v="1"/>
    <n v="11394"/>
  </r>
  <r>
    <x v="29"/>
    <x v="3"/>
    <s v="10"/>
    <s v="Kvinnor och män"/>
    <x v="2"/>
    <n v="8731"/>
  </r>
  <r>
    <x v="30"/>
    <x v="3"/>
    <s v="09"/>
    <s v="Kvinnor och män"/>
    <x v="0"/>
    <n v="47087"/>
  </r>
  <r>
    <x v="30"/>
    <x v="3"/>
    <s v="09"/>
    <s v="Kvinnor och män"/>
    <x v="1"/>
    <n v="11325"/>
  </r>
  <r>
    <x v="30"/>
    <x v="3"/>
    <s v="09"/>
    <s v="Kvinnor och män"/>
    <x v="2"/>
    <n v="8480"/>
  </r>
  <r>
    <x v="31"/>
    <x v="3"/>
    <s v="08"/>
    <s v="Kvinnor och män"/>
    <x v="0"/>
    <n v="43624"/>
  </r>
  <r>
    <x v="31"/>
    <x v="3"/>
    <s v="08"/>
    <s v="Kvinnor och män"/>
    <x v="1"/>
    <n v="10611"/>
  </r>
  <r>
    <x v="31"/>
    <x v="3"/>
    <s v="08"/>
    <s v="Kvinnor och män"/>
    <x v="2"/>
    <n v="7858"/>
  </r>
  <r>
    <x v="32"/>
    <x v="3"/>
    <s v="07"/>
    <s v="Kvinnor och män"/>
    <x v="0"/>
    <n v="30033"/>
  </r>
  <r>
    <x v="32"/>
    <x v="3"/>
    <s v="07"/>
    <s v="Kvinnor och män"/>
    <x v="1"/>
    <n v="5858"/>
  </r>
  <r>
    <x v="32"/>
    <x v="3"/>
    <s v="07"/>
    <s v="Kvinnor och män"/>
    <x v="2"/>
    <n v="4851"/>
  </r>
  <r>
    <x v="33"/>
    <x v="3"/>
    <s v="06"/>
    <s v="Kvinnor och män"/>
    <x v="0"/>
    <n v="39860"/>
  </r>
  <r>
    <x v="33"/>
    <x v="3"/>
    <s v="06"/>
    <s v="Kvinnor och män"/>
    <x v="1"/>
    <n v="7787"/>
  </r>
  <r>
    <x v="33"/>
    <x v="3"/>
    <s v="06"/>
    <s v="Kvinnor och män"/>
    <x v="2"/>
    <n v="6180"/>
  </r>
  <r>
    <x v="34"/>
    <x v="3"/>
    <s v="05"/>
    <s v="Kvinnor och män"/>
    <x v="0"/>
    <n v="46446"/>
  </r>
  <r>
    <x v="34"/>
    <x v="3"/>
    <s v="05"/>
    <s v="Kvinnor och män"/>
    <x v="1"/>
    <n v="8460"/>
  </r>
  <r>
    <x v="34"/>
    <x v="3"/>
    <s v="05"/>
    <s v="Kvinnor och män"/>
    <x v="2"/>
    <n v="5739"/>
  </r>
  <r>
    <x v="35"/>
    <x v="3"/>
    <s v="04"/>
    <s v="Kvinnor och män"/>
    <x v="0"/>
    <n v="67304"/>
  </r>
  <r>
    <x v="35"/>
    <x v="3"/>
    <s v="04"/>
    <s v="Kvinnor och män"/>
    <x v="1"/>
    <n v="8699"/>
  </r>
  <r>
    <x v="35"/>
    <x v="3"/>
    <s v="04"/>
    <s v="Kvinnor och män"/>
    <x v="2"/>
    <n v="5778"/>
  </r>
  <r>
    <x v="36"/>
    <x v="3"/>
    <s v="03"/>
    <s v="Kvinnor och män"/>
    <x v="0"/>
    <n v="99635"/>
  </r>
  <r>
    <x v="36"/>
    <x v="3"/>
    <s v="03"/>
    <s v="Kvinnor och män"/>
    <x v="1"/>
    <n v="11069"/>
  </r>
  <r>
    <x v="36"/>
    <x v="3"/>
    <s v="03"/>
    <s v="Kvinnor och män"/>
    <x v="2"/>
    <n v="9008"/>
  </r>
  <r>
    <x v="37"/>
    <x v="3"/>
    <s v="02"/>
    <s v="Kvinnor och män"/>
    <x v="0"/>
    <n v="40105"/>
  </r>
  <r>
    <x v="37"/>
    <x v="3"/>
    <s v="02"/>
    <s v="Kvinnor och män"/>
    <x v="1"/>
    <n v="10654"/>
  </r>
  <r>
    <x v="37"/>
    <x v="3"/>
    <s v="02"/>
    <s v="Kvinnor och män"/>
    <x v="2"/>
    <n v="8362"/>
  </r>
  <r>
    <x v="38"/>
    <x v="3"/>
    <s v="01"/>
    <s v="Kvinnor och män"/>
    <x v="0"/>
    <n v="45694"/>
  </r>
  <r>
    <x v="38"/>
    <x v="3"/>
    <s v="01"/>
    <s v="Kvinnor och män"/>
    <x v="1"/>
    <n v="12835"/>
  </r>
  <r>
    <x v="38"/>
    <x v="3"/>
    <s v="01"/>
    <s v="Kvinnor och män"/>
    <x v="2"/>
    <n v="9573"/>
  </r>
  <r>
    <x v="39"/>
    <x v="4"/>
    <s v="12"/>
    <s v="Kvinnor och män"/>
    <x v="0"/>
    <n v="29604"/>
  </r>
  <r>
    <x v="39"/>
    <x v="4"/>
    <s v="12"/>
    <s v="Kvinnor och män"/>
    <x v="1"/>
    <n v="7824"/>
  </r>
  <r>
    <x v="39"/>
    <x v="4"/>
    <s v="12"/>
    <s v="Kvinnor och män"/>
    <x v="2"/>
    <n v="6328"/>
  </r>
  <r>
    <x v="40"/>
    <x v="4"/>
    <s v="11"/>
    <s v="Kvinnor och män"/>
    <x v="0"/>
    <n v="41570"/>
  </r>
  <r>
    <x v="40"/>
    <x v="4"/>
    <s v="11"/>
    <s v="Kvinnor och män"/>
    <x v="1"/>
    <n v="12855"/>
  </r>
  <r>
    <x v="40"/>
    <x v="4"/>
    <s v="11"/>
    <s v="Kvinnor och män"/>
    <x v="2"/>
    <n v="8930"/>
  </r>
  <r>
    <x v="41"/>
    <x v="4"/>
    <s v="10"/>
    <s v="Kvinnor och män"/>
    <x v="0"/>
    <n v="44857"/>
  </r>
  <r>
    <x v="41"/>
    <x v="4"/>
    <s v="10"/>
    <s v="Kvinnor och män"/>
    <x v="1"/>
    <n v="13652"/>
  </r>
  <r>
    <x v="41"/>
    <x v="4"/>
    <s v="10"/>
    <s v="Kvinnor och män"/>
    <x v="2"/>
    <n v="9773"/>
  </r>
  <r>
    <x v="42"/>
    <x v="4"/>
    <s v="09"/>
    <s v="Kvinnor och män"/>
    <x v="0"/>
    <n v="44127"/>
  </r>
  <r>
    <x v="42"/>
    <x v="4"/>
    <s v="09"/>
    <s v="Kvinnor och män"/>
    <x v="1"/>
    <n v="12864"/>
  </r>
  <r>
    <x v="42"/>
    <x v="4"/>
    <s v="09"/>
    <s v="Kvinnor och män"/>
    <x v="2"/>
    <n v="9564"/>
  </r>
  <r>
    <x v="43"/>
    <x v="4"/>
    <s v="08"/>
    <s v="Kvinnor och män"/>
    <x v="0"/>
    <n v="38894"/>
  </r>
  <r>
    <x v="43"/>
    <x v="4"/>
    <s v="08"/>
    <s v="Kvinnor och män"/>
    <x v="1"/>
    <n v="11120"/>
  </r>
  <r>
    <x v="43"/>
    <x v="4"/>
    <s v="08"/>
    <s v="Kvinnor och män"/>
    <x v="2"/>
    <n v="8625"/>
  </r>
  <r>
    <x v="44"/>
    <x v="4"/>
    <s v="07"/>
    <s v="Kvinnor och män"/>
    <x v="0"/>
    <n v="28456"/>
  </r>
  <r>
    <x v="44"/>
    <x v="4"/>
    <s v="07"/>
    <s v="Kvinnor och män"/>
    <x v="1"/>
    <n v="6980"/>
  </r>
  <r>
    <x v="44"/>
    <x v="4"/>
    <s v="07"/>
    <s v="Kvinnor och män"/>
    <x v="2"/>
    <n v="6047"/>
  </r>
  <r>
    <x v="45"/>
    <x v="4"/>
    <s v="06"/>
    <s v="Kvinnor och män"/>
    <x v="0"/>
    <n v="31782"/>
  </r>
  <r>
    <x v="45"/>
    <x v="4"/>
    <s v="06"/>
    <s v="Kvinnor och män"/>
    <x v="1"/>
    <n v="8613"/>
  </r>
  <r>
    <x v="45"/>
    <x v="4"/>
    <s v="06"/>
    <s v="Kvinnor och män"/>
    <x v="2"/>
    <n v="7091"/>
  </r>
  <r>
    <x v="46"/>
    <x v="4"/>
    <s v="05"/>
    <s v="Kvinnor och män"/>
    <x v="0"/>
    <n v="37612"/>
  </r>
  <r>
    <x v="46"/>
    <x v="4"/>
    <s v="05"/>
    <s v="Kvinnor och män"/>
    <x v="1"/>
    <n v="11113"/>
  </r>
  <r>
    <x v="46"/>
    <x v="4"/>
    <s v="05"/>
    <s v="Kvinnor och män"/>
    <x v="2"/>
    <n v="8501"/>
  </r>
  <r>
    <x v="47"/>
    <x v="4"/>
    <s v="04"/>
    <s v="Kvinnor och män"/>
    <x v="0"/>
    <n v="36339"/>
  </r>
  <r>
    <x v="47"/>
    <x v="4"/>
    <s v="04"/>
    <s v="Kvinnor och män"/>
    <x v="1"/>
    <n v="10475"/>
  </r>
  <r>
    <x v="47"/>
    <x v="4"/>
    <s v="04"/>
    <s v="Kvinnor och män"/>
    <x v="2"/>
    <n v="8130"/>
  </r>
  <r>
    <x v="48"/>
    <x v="4"/>
    <s v="03"/>
    <s v="Kvinnor och män"/>
    <x v="0"/>
    <n v="40462"/>
  </r>
  <r>
    <x v="48"/>
    <x v="4"/>
    <s v="03"/>
    <s v="Kvinnor och män"/>
    <x v="1"/>
    <n v="11874"/>
  </r>
  <r>
    <x v="48"/>
    <x v="4"/>
    <s v="03"/>
    <s v="Kvinnor och män"/>
    <x v="2"/>
    <n v="8696"/>
  </r>
  <r>
    <x v="49"/>
    <x v="4"/>
    <s v="02"/>
    <s v="Kvinnor och män"/>
    <x v="0"/>
    <n v="39524"/>
  </r>
  <r>
    <x v="49"/>
    <x v="4"/>
    <s v="02"/>
    <s v="Kvinnor och män"/>
    <x v="1"/>
    <n v="10831"/>
  </r>
  <r>
    <x v="49"/>
    <x v="4"/>
    <s v="02"/>
    <s v="Kvinnor och män"/>
    <x v="2"/>
    <n v="8396"/>
  </r>
  <r>
    <x v="50"/>
    <x v="4"/>
    <s v="01"/>
    <s v="Kvinnor och män"/>
    <x v="0"/>
    <n v="50248"/>
  </r>
  <r>
    <x v="50"/>
    <x v="4"/>
    <s v="01"/>
    <s v="Kvinnor och män"/>
    <x v="1"/>
    <n v="13605"/>
  </r>
  <r>
    <x v="50"/>
    <x v="4"/>
    <s v="01"/>
    <s v="Kvinnor och män"/>
    <x v="2"/>
    <n v="10545"/>
  </r>
  <r>
    <x v="51"/>
    <x v="5"/>
    <s v="12"/>
    <s v="Kvinnor och män"/>
    <x v="0"/>
    <n v="30268"/>
  </r>
  <r>
    <x v="51"/>
    <x v="5"/>
    <s v="12"/>
    <s v="Kvinnor och män"/>
    <x v="1"/>
    <n v="8179"/>
  </r>
  <r>
    <x v="51"/>
    <x v="5"/>
    <s v="12"/>
    <s v="Kvinnor och män"/>
    <x v="2"/>
    <n v="6591"/>
  </r>
  <r>
    <x v="52"/>
    <x v="5"/>
    <s v="11"/>
    <s v="Kvinnor och män"/>
    <x v="0"/>
    <n v="43963"/>
  </r>
  <r>
    <x v="52"/>
    <x v="5"/>
    <s v="11"/>
    <s v="Kvinnor och män"/>
    <x v="1"/>
    <n v="13712"/>
  </r>
  <r>
    <x v="52"/>
    <x v="5"/>
    <s v="11"/>
    <s v="Kvinnor och män"/>
    <x v="2"/>
    <n v="9624"/>
  </r>
  <r>
    <x v="53"/>
    <x v="5"/>
    <s v="10"/>
    <s v="Kvinnor och män"/>
    <x v="0"/>
    <n v="48153"/>
  </r>
  <r>
    <x v="53"/>
    <x v="5"/>
    <s v="10"/>
    <s v="Kvinnor och män"/>
    <x v="1"/>
    <n v="14957"/>
  </r>
  <r>
    <x v="53"/>
    <x v="5"/>
    <s v="10"/>
    <s v="Kvinnor och män"/>
    <x v="2"/>
    <n v="10459"/>
  </r>
  <r>
    <x v="54"/>
    <x v="5"/>
    <s v="09"/>
    <s v="Kvinnor och män"/>
    <x v="0"/>
    <n v="42541"/>
  </r>
  <r>
    <x v="54"/>
    <x v="5"/>
    <s v="09"/>
    <s v="Kvinnor och män"/>
    <x v="1"/>
    <n v="12656"/>
  </r>
  <r>
    <x v="54"/>
    <x v="5"/>
    <s v="09"/>
    <s v="Kvinnor och män"/>
    <x v="2"/>
    <n v="9263"/>
  </r>
  <r>
    <x v="55"/>
    <x v="5"/>
    <s v="08"/>
    <s v="Kvinnor och män"/>
    <x v="0"/>
    <n v="41165"/>
  </r>
  <r>
    <x v="55"/>
    <x v="5"/>
    <s v="08"/>
    <s v="Kvinnor och män"/>
    <x v="1"/>
    <n v="12103"/>
  </r>
  <r>
    <x v="55"/>
    <x v="5"/>
    <s v="08"/>
    <s v="Kvinnor och män"/>
    <x v="2"/>
    <n v="9137"/>
  </r>
  <r>
    <x v="56"/>
    <x v="5"/>
    <s v="07"/>
    <s v="Kvinnor och män"/>
    <x v="0"/>
    <n v="29405"/>
  </r>
  <r>
    <x v="56"/>
    <x v="5"/>
    <s v="07"/>
    <s v="Kvinnor och män"/>
    <x v="1"/>
    <n v="7590"/>
  </r>
  <r>
    <x v="56"/>
    <x v="5"/>
    <s v="07"/>
    <s v="Kvinnor och män"/>
    <x v="2"/>
    <n v="6207"/>
  </r>
  <r>
    <x v="57"/>
    <x v="5"/>
    <s v="06"/>
    <s v="Kvinnor och män"/>
    <x v="0"/>
    <n v="33885"/>
  </r>
  <r>
    <x v="57"/>
    <x v="5"/>
    <s v="06"/>
    <s v="Kvinnor och män"/>
    <x v="1"/>
    <n v="9701"/>
  </r>
  <r>
    <x v="57"/>
    <x v="5"/>
    <s v="06"/>
    <s v="Kvinnor och män"/>
    <x v="2"/>
    <n v="7483"/>
  </r>
  <r>
    <x v="58"/>
    <x v="5"/>
    <s v="05"/>
    <s v="Kvinnor och män"/>
    <x v="0"/>
    <n v="40444"/>
  </r>
  <r>
    <x v="58"/>
    <x v="5"/>
    <s v="05"/>
    <s v="Kvinnor och män"/>
    <x v="1"/>
    <n v="11761"/>
  </r>
  <r>
    <x v="58"/>
    <x v="5"/>
    <s v="05"/>
    <s v="Kvinnor och män"/>
    <x v="2"/>
    <n v="9134"/>
  </r>
  <r>
    <x v="59"/>
    <x v="5"/>
    <s v="04"/>
    <s v="Kvinnor och män"/>
    <x v="0"/>
    <n v="38598"/>
  </r>
  <r>
    <x v="59"/>
    <x v="5"/>
    <s v="04"/>
    <s v="Kvinnor och män"/>
    <x v="1"/>
    <n v="11033"/>
  </r>
  <r>
    <x v="59"/>
    <x v="5"/>
    <s v="04"/>
    <s v="Kvinnor och män"/>
    <x v="2"/>
    <n v="8273"/>
  </r>
  <r>
    <x v="60"/>
    <x v="5"/>
    <s v="03"/>
    <s v="Kvinnor och män"/>
    <x v="0"/>
    <n v="39819"/>
  </r>
  <r>
    <x v="60"/>
    <x v="5"/>
    <s v="03"/>
    <s v="Kvinnor och män"/>
    <x v="1"/>
    <n v="10270"/>
  </r>
  <r>
    <x v="60"/>
    <x v="5"/>
    <s v="03"/>
    <s v="Kvinnor och män"/>
    <x v="2"/>
    <n v="8200"/>
  </r>
  <r>
    <x v="61"/>
    <x v="5"/>
    <s v="02"/>
    <s v="Kvinnor och män"/>
    <x v="0"/>
    <n v="42312"/>
  </r>
  <r>
    <x v="61"/>
    <x v="5"/>
    <s v="02"/>
    <s v="Kvinnor och män"/>
    <x v="1"/>
    <n v="10339"/>
  </r>
  <r>
    <x v="61"/>
    <x v="5"/>
    <s v="02"/>
    <s v="Kvinnor och män"/>
    <x v="2"/>
    <n v="8628"/>
  </r>
  <r>
    <x v="62"/>
    <x v="5"/>
    <s v="01"/>
    <s v="Kvinnor och män"/>
    <x v="0"/>
    <n v="50622"/>
  </r>
  <r>
    <x v="62"/>
    <x v="5"/>
    <s v="01"/>
    <s v="Kvinnor och män"/>
    <x v="1"/>
    <n v="13526"/>
  </r>
  <r>
    <x v="62"/>
    <x v="5"/>
    <s v="01"/>
    <s v="Kvinnor och män"/>
    <x v="2"/>
    <n v="10416"/>
  </r>
  <r>
    <x v="63"/>
    <x v="6"/>
    <s v="12"/>
    <s v="Kvinnor och män"/>
    <x v="0"/>
    <n v="34399"/>
  </r>
  <r>
    <x v="63"/>
    <x v="6"/>
    <s v="12"/>
    <s v="Kvinnor och män"/>
    <x v="1"/>
    <n v="9294"/>
  </r>
  <r>
    <x v="63"/>
    <x v="6"/>
    <s v="12"/>
    <s v="Kvinnor och män"/>
    <x v="2"/>
    <n v="7191"/>
  </r>
  <r>
    <x v="64"/>
    <x v="6"/>
    <s v="11"/>
    <s v="Kvinnor och män"/>
    <x v="0"/>
    <n v="46175"/>
  </r>
  <r>
    <x v="64"/>
    <x v="6"/>
    <s v="11"/>
    <s v="Kvinnor och män"/>
    <x v="1"/>
    <n v="13826"/>
  </r>
  <r>
    <x v="64"/>
    <x v="6"/>
    <s v="11"/>
    <s v="Kvinnor och män"/>
    <x v="2"/>
    <n v="9985"/>
  </r>
  <r>
    <x v="65"/>
    <x v="6"/>
    <s v="10"/>
    <s v="Kvinnor och män"/>
    <x v="0"/>
    <n v="46426"/>
  </r>
  <r>
    <x v="65"/>
    <x v="6"/>
    <s v="10"/>
    <s v="Kvinnor och män"/>
    <x v="1"/>
    <n v="13898"/>
  </r>
  <r>
    <x v="65"/>
    <x v="6"/>
    <s v="10"/>
    <s v="Kvinnor och män"/>
    <x v="2"/>
    <n v="10372"/>
  </r>
  <r>
    <x v="66"/>
    <x v="6"/>
    <s v="09"/>
    <s v="Kvinnor och män"/>
    <x v="0"/>
    <n v="42547"/>
  </r>
  <r>
    <x v="66"/>
    <x v="6"/>
    <s v="09"/>
    <s v="Kvinnor och män"/>
    <x v="1"/>
    <n v="12194"/>
  </r>
  <r>
    <x v="66"/>
    <x v="6"/>
    <s v="09"/>
    <s v="Kvinnor och män"/>
    <x v="2"/>
    <n v="9291"/>
  </r>
  <r>
    <x v="67"/>
    <x v="6"/>
    <s v="08"/>
    <s v="Kvinnor och män"/>
    <x v="0"/>
    <n v="40987"/>
  </r>
  <r>
    <x v="67"/>
    <x v="6"/>
    <s v="08"/>
    <s v="Kvinnor och män"/>
    <x v="1"/>
    <n v="11688"/>
  </r>
  <r>
    <x v="67"/>
    <x v="6"/>
    <s v="08"/>
    <s v="Kvinnor och män"/>
    <x v="2"/>
    <n v="9435"/>
  </r>
  <r>
    <x v="68"/>
    <x v="6"/>
    <s v="07"/>
    <s v="Kvinnor och män"/>
    <x v="0"/>
    <n v="28018"/>
  </r>
  <r>
    <x v="68"/>
    <x v="6"/>
    <s v="07"/>
    <s v="Kvinnor och män"/>
    <x v="1"/>
    <n v="7179"/>
  </r>
  <r>
    <x v="68"/>
    <x v="6"/>
    <s v="07"/>
    <s v="Kvinnor och män"/>
    <x v="2"/>
    <n v="6278"/>
  </r>
  <r>
    <x v="69"/>
    <x v="6"/>
    <s v="06"/>
    <s v="Kvinnor och män"/>
    <x v="0"/>
    <n v="34243"/>
  </r>
  <r>
    <x v="69"/>
    <x v="6"/>
    <s v="06"/>
    <s v="Kvinnor och män"/>
    <x v="1"/>
    <n v="9709"/>
  </r>
  <r>
    <x v="69"/>
    <x v="6"/>
    <s v="06"/>
    <s v="Kvinnor och män"/>
    <x v="2"/>
    <n v="8173"/>
  </r>
  <r>
    <x v="70"/>
    <x v="6"/>
    <s v="05"/>
    <s v="Kvinnor och män"/>
    <x v="0"/>
    <n v="40893"/>
  </r>
  <r>
    <x v="70"/>
    <x v="6"/>
    <s v="05"/>
    <s v="Kvinnor och män"/>
    <x v="1"/>
    <n v="12389"/>
  </r>
  <r>
    <x v="70"/>
    <x v="6"/>
    <s v="05"/>
    <s v="Kvinnor och män"/>
    <x v="2"/>
    <n v="9421"/>
  </r>
  <r>
    <x v="71"/>
    <x v="6"/>
    <s v="04"/>
    <s v="Kvinnor och män"/>
    <x v="0"/>
    <n v="34328"/>
  </r>
  <r>
    <x v="71"/>
    <x v="6"/>
    <s v="04"/>
    <s v="Kvinnor och män"/>
    <x v="1"/>
    <n v="9935"/>
  </r>
  <r>
    <x v="71"/>
    <x v="6"/>
    <s v="04"/>
    <s v="Kvinnor och män"/>
    <x v="2"/>
    <n v="8063"/>
  </r>
  <r>
    <x v="72"/>
    <x v="6"/>
    <s v="03"/>
    <s v="Kvinnor och män"/>
    <x v="0"/>
    <n v="43272"/>
  </r>
  <r>
    <x v="72"/>
    <x v="6"/>
    <s v="03"/>
    <s v="Kvinnor och män"/>
    <x v="1"/>
    <n v="12647"/>
  </r>
  <r>
    <x v="72"/>
    <x v="6"/>
    <s v="03"/>
    <s v="Kvinnor och män"/>
    <x v="2"/>
    <n v="9807"/>
  </r>
  <r>
    <x v="73"/>
    <x v="6"/>
    <s v="02"/>
    <s v="Kvinnor och män"/>
    <x v="0"/>
    <n v="40265"/>
  </r>
  <r>
    <x v="73"/>
    <x v="6"/>
    <s v="02"/>
    <s v="Kvinnor och män"/>
    <x v="1"/>
    <n v="11127"/>
  </r>
  <r>
    <x v="73"/>
    <x v="6"/>
    <s v="02"/>
    <s v="Kvinnor och män"/>
    <x v="2"/>
    <n v="8983"/>
  </r>
  <r>
    <x v="74"/>
    <x v="6"/>
    <s v="01"/>
    <s v="Kvinnor och män"/>
    <x v="0"/>
    <n v="47063"/>
  </r>
  <r>
    <x v="74"/>
    <x v="6"/>
    <s v="01"/>
    <s v="Kvinnor och män"/>
    <x v="1"/>
    <n v="13273"/>
  </r>
  <r>
    <x v="74"/>
    <x v="6"/>
    <s v="01"/>
    <s v="Kvinnor och män"/>
    <x v="2"/>
    <n v="10444"/>
  </r>
  <r>
    <x v="75"/>
    <x v="7"/>
    <s v="12"/>
    <s v="Kvinnor och män"/>
    <x v="0"/>
    <n v="36619"/>
  </r>
  <r>
    <x v="75"/>
    <x v="7"/>
    <s v="12"/>
    <s v="Kvinnor och män"/>
    <x v="1"/>
    <n v="10307"/>
  </r>
  <r>
    <x v="75"/>
    <x v="7"/>
    <s v="12"/>
    <s v="Kvinnor och män"/>
    <x v="2"/>
    <n v="8179"/>
  </r>
  <r>
    <x v="76"/>
    <x v="7"/>
    <s v="11"/>
    <s v="Kvinnor och män"/>
    <x v="0"/>
    <n v="46858"/>
  </r>
  <r>
    <x v="76"/>
    <x v="7"/>
    <s v="11"/>
    <s v="Kvinnor och män"/>
    <x v="1"/>
    <n v="14664"/>
  </r>
  <r>
    <x v="76"/>
    <x v="7"/>
    <s v="11"/>
    <s v="Kvinnor och män"/>
    <x v="2"/>
    <n v="10883"/>
  </r>
  <r>
    <x v="77"/>
    <x v="7"/>
    <s v="10"/>
    <s v="Kvinnor och män"/>
    <x v="0"/>
    <n v="46443"/>
  </r>
  <r>
    <x v="77"/>
    <x v="7"/>
    <s v="10"/>
    <s v="Kvinnor och män"/>
    <x v="1"/>
    <n v="14693"/>
  </r>
  <r>
    <x v="77"/>
    <x v="7"/>
    <s v="10"/>
    <s v="Kvinnor och män"/>
    <x v="2"/>
    <n v="10755"/>
  </r>
  <r>
    <x v="78"/>
    <x v="7"/>
    <s v="09"/>
    <s v="Kvinnor och män"/>
    <x v="0"/>
    <n v="46591"/>
  </r>
  <r>
    <x v="78"/>
    <x v="7"/>
    <s v="09"/>
    <s v="Kvinnor och män"/>
    <x v="1"/>
    <n v="14185"/>
  </r>
  <r>
    <x v="78"/>
    <x v="7"/>
    <s v="09"/>
    <s v="Kvinnor och män"/>
    <x v="2"/>
    <n v="11079"/>
  </r>
  <r>
    <x v="79"/>
    <x v="7"/>
    <s v="08"/>
    <s v="Kvinnor och män"/>
    <x v="0"/>
    <n v="43741"/>
  </r>
  <r>
    <x v="79"/>
    <x v="7"/>
    <s v="08"/>
    <s v="Kvinnor och män"/>
    <x v="1"/>
    <n v="12562"/>
  </r>
  <r>
    <x v="79"/>
    <x v="7"/>
    <s v="08"/>
    <s v="Kvinnor och män"/>
    <x v="2"/>
    <n v="10677"/>
  </r>
  <r>
    <x v="80"/>
    <x v="7"/>
    <s v="07"/>
    <s v="Kvinnor och män"/>
    <x v="0"/>
    <n v="27822"/>
  </r>
  <r>
    <x v="80"/>
    <x v="7"/>
    <s v="07"/>
    <s v="Kvinnor och män"/>
    <x v="1"/>
    <n v="7203"/>
  </r>
  <r>
    <x v="80"/>
    <x v="7"/>
    <s v="07"/>
    <s v="Kvinnor och män"/>
    <x v="2"/>
    <n v="6437"/>
  </r>
  <r>
    <x v="81"/>
    <x v="7"/>
    <s v="06"/>
    <s v="Kvinnor och män"/>
    <x v="0"/>
    <n v="36667"/>
  </r>
  <r>
    <x v="81"/>
    <x v="7"/>
    <s v="06"/>
    <s v="Kvinnor och män"/>
    <x v="1"/>
    <n v="10484"/>
  </r>
  <r>
    <x v="81"/>
    <x v="7"/>
    <s v="06"/>
    <s v="Kvinnor och män"/>
    <x v="2"/>
    <n v="8889"/>
  </r>
  <r>
    <x v="82"/>
    <x v="7"/>
    <s v="05"/>
    <s v="Kvinnor och män"/>
    <x v="0"/>
    <n v="41246"/>
  </r>
  <r>
    <x v="82"/>
    <x v="7"/>
    <s v="05"/>
    <s v="Kvinnor och män"/>
    <x v="1"/>
    <n v="12501"/>
  </r>
  <r>
    <x v="82"/>
    <x v="7"/>
    <s v="05"/>
    <s v="Kvinnor och män"/>
    <x v="2"/>
    <n v="9850"/>
  </r>
  <r>
    <x v="83"/>
    <x v="7"/>
    <s v="04"/>
    <s v="Kvinnor och män"/>
    <x v="0"/>
    <n v="42576"/>
  </r>
  <r>
    <x v="83"/>
    <x v="7"/>
    <s v="04"/>
    <s v="Kvinnor och män"/>
    <x v="1"/>
    <n v="13159"/>
  </r>
  <r>
    <x v="83"/>
    <x v="7"/>
    <s v="04"/>
    <s v="Kvinnor och män"/>
    <x v="2"/>
    <n v="9843"/>
  </r>
  <r>
    <x v="84"/>
    <x v="7"/>
    <s v="03"/>
    <s v="Kvinnor och män"/>
    <x v="0"/>
    <n v="41455"/>
  </r>
  <r>
    <x v="84"/>
    <x v="7"/>
    <s v="03"/>
    <s v="Kvinnor och män"/>
    <x v="1"/>
    <n v="11838"/>
  </r>
  <r>
    <x v="84"/>
    <x v="7"/>
    <s v="03"/>
    <s v="Kvinnor och män"/>
    <x v="2"/>
    <n v="9465"/>
  </r>
  <r>
    <x v="85"/>
    <x v="7"/>
    <s v="02"/>
    <s v="Kvinnor och män"/>
    <x v="0"/>
    <n v="46708"/>
  </r>
  <r>
    <x v="85"/>
    <x v="7"/>
    <s v="02"/>
    <s v="Kvinnor och män"/>
    <x v="1"/>
    <n v="12573"/>
  </r>
  <r>
    <x v="85"/>
    <x v="7"/>
    <s v="02"/>
    <s v="Kvinnor och män"/>
    <x v="2"/>
    <n v="10635"/>
  </r>
  <r>
    <x v="86"/>
    <x v="7"/>
    <s v="01"/>
    <s v="Kvinnor och män"/>
    <x v="0"/>
    <n v="46469"/>
  </r>
  <r>
    <x v="86"/>
    <x v="7"/>
    <s v="01"/>
    <s v="Kvinnor och män"/>
    <x v="1"/>
    <n v="12371"/>
  </r>
  <r>
    <x v="86"/>
    <x v="7"/>
    <s v="01"/>
    <s v="Kvinnor och män"/>
    <x v="2"/>
    <n v="10819"/>
  </r>
  <r>
    <x v="87"/>
    <x v="8"/>
    <s v="12"/>
    <s v="Kvinnor och män"/>
    <x v="0"/>
    <n v="34593"/>
  </r>
  <r>
    <x v="87"/>
    <x v="8"/>
    <s v="12"/>
    <s v="Kvinnor och män"/>
    <x v="1"/>
    <n v="9577"/>
  </r>
  <r>
    <x v="87"/>
    <x v="8"/>
    <s v="12"/>
    <s v="Kvinnor och män"/>
    <x v="2"/>
    <n v="8126"/>
  </r>
  <r>
    <x v="88"/>
    <x v="8"/>
    <s v="11"/>
    <s v="Kvinnor och män"/>
    <x v="0"/>
    <n v="47373"/>
  </r>
  <r>
    <x v="88"/>
    <x v="8"/>
    <s v="11"/>
    <s v="Kvinnor och män"/>
    <x v="1"/>
    <n v="14808"/>
  </r>
  <r>
    <x v="88"/>
    <x v="8"/>
    <s v="11"/>
    <s v="Kvinnor och män"/>
    <x v="2"/>
    <n v="11428"/>
  </r>
  <r>
    <x v="89"/>
    <x v="8"/>
    <s v="10"/>
    <s v="Kvinnor och män"/>
    <x v="0"/>
    <n v="45524"/>
  </r>
  <r>
    <x v="89"/>
    <x v="8"/>
    <s v="10"/>
    <s v="Kvinnor och män"/>
    <x v="1"/>
    <n v="13626"/>
  </r>
  <r>
    <x v="89"/>
    <x v="8"/>
    <s v="10"/>
    <s v="Kvinnor och män"/>
    <x v="2"/>
    <n v="11296"/>
  </r>
  <r>
    <x v="90"/>
    <x v="8"/>
    <s v="09"/>
    <s v="Kvinnor och män"/>
    <x v="0"/>
    <n v="47035"/>
  </r>
  <r>
    <x v="90"/>
    <x v="8"/>
    <s v="09"/>
    <s v="Kvinnor och män"/>
    <x v="1"/>
    <n v="13755"/>
  </r>
  <r>
    <x v="90"/>
    <x v="8"/>
    <s v="09"/>
    <s v="Kvinnor och män"/>
    <x v="2"/>
    <n v="11535"/>
  </r>
  <r>
    <x v="91"/>
    <x v="8"/>
    <s v="08"/>
    <s v="Kvinnor och män"/>
    <x v="0"/>
    <n v="44064"/>
  </r>
  <r>
    <x v="91"/>
    <x v="8"/>
    <s v="08"/>
    <s v="Kvinnor och män"/>
    <x v="1"/>
    <n v="12572"/>
  </r>
  <r>
    <x v="91"/>
    <x v="8"/>
    <s v="08"/>
    <s v="Kvinnor och män"/>
    <x v="2"/>
    <n v="11068"/>
  </r>
  <r>
    <x v="92"/>
    <x v="8"/>
    <s v="07"/>
    <s v="Kvinnor och män"/>
    <x v="0"/>
    <n v="29894"/>
  </r>
  <r>
    <x v="92"/>
    <x v="8"/>
    <s v="07"/>
    <s v="Kvinnor och män"/>
    <x v="1"/>
    <n v="7707"/>
  </r>
  <r>
    <x v="92"/>
    <x v="8"/>
    <s v="07"/>
    <s v="Kvinnor och män"/>
    <x v="2"/>
    <n v="7045"/>
  </r>
  <r>
    <x v="93"/>
    <x v="8"/>
    <s v="06"/>
    <s v="Kvinnor och män"/>
    <x v="0"/>
    <n v="39122"/>
  </r>
  <r>
    <x v="93"/>
    <x v="8"/>
    <s v="06"/>
    <s v="Kvinnor och män"/>
    <x v="1"/>
    <n v="11424"/>
  </r>
  <r>
    <x v="93"/>
    <x v="8"/>
    <s v="06"/>
    <s v="Kvinnor och män"/>
    <x v="2"/>
    <n v="9554"/>
  </r>
  <r>
    <x v="94"/>
    <x v="8"/>
    <s v="05"/>
    <s v="Kvinnor och män"/>
    <x v="0"/>
    <n v="38767"/>
  </r>
  <r>
    <x v="94"/>
    <x v="8"/>
    <s v="05"/>
    <s v="Kvinnor och män"/>
    <x v="1"/>
    <n v="11333"/>
  </r>
  <r>
    <x v="94"/>
    <x v="8"/>
    <s v="05"/>
    <s v="Kvinnor och män"/>
    <x v="2"/>
    <n v="9366"/>
  </r>
  <r>
    <x v="95"/>
    <x v="8"/>
    <s v="04"/>
    <s v="Kvinnor och män"/>
    <x v="0"/>
    <n v="40331"/>
  </r>
  <r>
    <x v="95"/>
    <x v="8"/>
    <s v="04"/>
    <s v="Kvinnor och män"/>
    <x v="1"/>
    <n v="11784"/>
  </r>
  <r>
    <x v="95"/>
    <x v="8"/>
    <s v="04"/>
    <s v="Kvinnor och män"/>
    <x v="2"/>
    <n v="9545"/>
  </r>
  <r>
    <x v="96"/>
    <x v="8"/>
    <s v="03"/>
    <s v="Kvinnor och män"/>
    <x v="0"/>
    <n v="45142"/>
  </r>
  <r>
    <x v="96"/>
    <x v="8"/>
    <s v="03"/>
    <s v="Kvinnor och män"/>
    <x v="1"/>
    <n v="12517"/>
  </r>
  <r>
    <x v="96"/>
    <x v="8"/>
    <s v="03"/>
    <s v="Kvinnor och män"/>
    <x v="2"/>
    <n v="10343"/>
  </r>
  <r>
    <x v="97"/>
    <x v="8"/>
    <s v="02"/>
    <s v="Kvinnor och män"/>
    <x v="0"/>
    <n v="43278"/>
  </r>
  <r>
    <x v="97"/>
    <x v="8"/>
    <s v="02"/>
    <s v="Kvinnor och män"/>
    <x v="1"/>
    <n v="11115"/>
  </r>
  <r>
    <x v="97"/>
    <x v="8"/>
    <s v="02"/>
    <s v="Kvinnor och män"/>
    <x v="2"/>
    <n v="9820"/>
  </r>
  <r>
    <x v="98"/>
    <x v="8"/>
    <s v="01"/>
    <s v="Kvinnor och män"/>
    <x v="0"/>
    <n v="48858"/>
  </r>
  <r>
    <x v="98"/>
    <x v="8"/>
    <s v="01"/>
    <s v="Kvinnor och män"/>
    <x v="1"/>
    <n v="12476"/>
  </r>
  <r>
    <x v="98"/>
    <x v="8"/>
    <s v="01"/>
    <s v="Kvinnor och män"/>
    <x v="2"/>
    <n v="11392"/>
  </r>
  <r>
    <x v="99"/>
    <x v="9"/>
    <s v="12"/>
    <s v="Kvinnor och män"/>
    <x v="0"/>
    <n v="34712"/>
  </r>
  <r>
    <x v="99"/>
    <x v="9"/>
    <s v="12"/>
    <s v="Kvinnor och män"/>
    <x v="1"/>
    <n v="9199"/>
  </r>
  <r>
    <x v="99"/>
    <x v="9"/>
    <s v="12"/>
    <s v="Kvinnor och män"/>
    <x v="2"/>
    <n v="8057"/>
  </r>
  <r>
    <x v="100"/>
    <x v="9"/>
    <s v="11"/>
    <s v="Kvinnor och män"/>
    <x v="0"/>
    <n v="45086"/>
  </r>
  <r>
    <x v="100"/>
    <x v="9"/>
    <s v="11"/>
    <s v="Kvinnor och män"/>
    <x v="1"/>
    <n v="13526"/>
  </r>
  <r>
    <x v="100"/>
    <x v="9"/>
    <s v="11"/>
    <s v="Kvinnor och män"/>
    <x v="2"/>
    <n v="10634"/>
  </r>
  <r>
    <x v="101"/>
    <x v="9"/>
    <s v="10"/>
    <s v="Kvinnor och män"/>
    <x v="0"/>
    <n v="47441"/>
  </r>
  <r>
    <x v="101"/>
    <x v="9"/>
    <s v="10"/>
    <s v="Kvinnor och män"/>
    <x v="1"/>
    <n v="13655"/>
  </r>
  <r>
    <x v="101"/>
    <x v="9"/>
    <s v="10"/>
    <s v="Kvinnor och män"/>
    <x v="2"/>
    <n v="11669"/>
  </r>
  <r>
    <x v="102"/>
    <x v="9"/>
    <s v="09"/>
    <s v="Kvinnor och män"/>
    <x v="0"/>
    <n v="47354"/>
  </r>
  <r>
    <x v="102"/>
    <x v="9"/>
    <s v="09"/>
    <s v="Kvinnor och män"/>
    <x v="1"/>
    <n v="12445"/>
  </r>
  <r>
    <x v="102"/>
    <x v="9"/>
    <s v="09"/>
    <s v="Kvinnor och män"/>
    <x v="2"/>
    <n v="11894"/>
  </r>
  <r>
    <x v="103"/>
    <x v="9"/>
    <s v="08"/>
    <s v="Kvinnor och män"/>
    <x v="0"/>
    <n v="38609"/>
  </r>
  <r>
    <x v="103"/>
    <x v="9"/>
    <s v="08"/>
    <s v="Kvinnor och män"/>
    <x v="1"/>
    <n v="9997"/>
  </r>
  <r>
    <x v="103"/>
    <x v="9"/>
    <s v="08"/>
    <s v="Kvinnor och män"/>
    <x v="2"/>
    <n v="9866"/>
  </r>
  <r>
    <x v="104"/>
    <x v="9"/>
    <s v="07"/>
    <s v="Kvinnor och män"/>
    <x v="0"/>
    <n v="28837"/>
  </r>
  <r>
    <x v="104"/>
    <x v="9"/>
    <s v="07"/>
    <s v="Kvinnor och män"/>
    <x v="1"/>
    <n v="6544"/>
  </r>
  <r>
    <x v="104"/>
    <x v="9"/>
    <s v="07"/>
    <s v="Kvinnor och män"/>
    <x v="2"/>
    <n v="7171"/>
  </r>
  <r>
    <x v="105"/>
    <x v="9"/>
    <s v="06"/>
    <s v="Kvinnor och män"/>
    <x v="0"/>
    <n v="35576"/>
  </r>
  <r>
    <x v="105"/>
    <x v="9"/>
    <s v="06"/>
    <s v="Kvinnor och män"/>
    <x v="1"/>
    <n v="9144"/>
  </r>
  <r>
    <x v="105"/>
    <x v="9"/>
    <s v="06"/>
    <s v="Kvinnor och män"/>
    <x v="2"/>
    <n v="8897"/>
  </r>
  <r>
    <x v="106"/>
    <x v="9"/>
    <s v="05"/>
    <s v="Kvinnor och män"/>
    <x v="0"/>
    <n v="36954"/>
  </r>
  <r>
    <x v="106"/>
    <x v="9"/>
    <s v="05"/>
    <s v="Kvinnor och män"/>
    <x v="1"/>
    <n v="9844"/>
  </r>
  <r>
    <x v="106"/>
    <x v="9"/>
    <s v="05"/>
    <s v="Kvinnor och män"/>
    <x v="2"/>
    <n v="9553"/>
  </r>
  <r>
    <x v="107"/>
    <x v="9"/>
    <s v="04"/>
    <s v="Kvinnor och män"/>
    <x v="0"/>
    <n v="35381"/>
  </r>
  <r>
    <x v="107"/>
    <x v="9"/>
    <s v="04"/>
    <s v="Kvinnor och män"/>
    <x v="1"/>
    <n v="8793"/>
  </r>
  <r>
    <x v="107"/>
    <x v="9"/>
    <s v="04"/>
    <s v="Kvinnor och män"/>
    <x v="2"/>
    <n v="8872"/>
  </r>
  <r>
    <x v="108"/>
    <x v="9"/>
    <s v="03"/>
    <s v="Kvinnor och män"/>
    <x v="0"/>
    <n v="42173"/>
  </r>
  <r>
    <x v="108"/>
    <x v="9"/>
    <s v="03"/>
    <s v="Kvinnor och män"/>
    <x v="1"/>
    <n v="10999"/>
  </r>
  <r>
    <x v="108"/>
    <x v="9"/>
    <s v="03"/>
    <s v="Kvinnor och män"/>
    <x v="2"/>
    <n v="10461"/>
  </r>
  <r>
    <x v="109"/>
    <x v="9"/>
    <s v="02"/>
    <s v="Kvinnor och män"/>
    <x v="0"/>
    <n v="40324"/>
  </r>
  <r>
    <x v="109"/>
    <x v="9"/>
    <s v="02"/>
    <s v="Kvinnor och män"/>
    <x v="1"/>
    <n v="9949"/>
  </r>
  <r>
    <x v="109"/>
    <x v="9"/>
    <s v="02"/>
    <s v="Kvinnor och män"/>
    <x v="2"/>
    <n v="9972"/>
  </r>
  <r>
    <x v="110"/>
    <x v="9"/>
    <s v="01"/>
    <s v="Kvinnor och män"/>
    <x v="0"/>
    <n v="46987"/>
  </r>
  <r>
    <x v="110"/>
    <x v="9"/>
    <s v="01"/>
    <s v="Kvinnor och män"/>
    <x v="1"/>
    <n v="11713"/>
  </r>
  <r>
    <x v="110"/>
    <x v="9"/>
    <s v="01"/>
    <s v="Kvinnor och män"/>
    <x v="2"/>
    <n v="11853"/>
  </r>
  <r>
    <x v="111"/>
    <x v="10"/>
    <s v="12"/>
    <s v="Kvinnor och män"/>
    <x v="0"/>
    <n v="30741"/>
  </r>
  <r>
    <x v="111"/>
    <x v="10"/>
    <s v="12"/>
    <s v="Kvinnor och män"/>
    <x v="1"/>
    <n v="7605"/>
  </r>
  <r>
    <x v="111"/>
    <x v="10"/>
    <s v="12"/>
    <s v="Kvinnor och män"/>
    <x v="2"/>
    <n v="7805"/>
  </r>
  <r>
    <x v="112"/>
    <x v="10"/>
    <s v="11"/>
    <s v="Kvinnor och män"/>
    <x v="0"/>
    <n v="41339"/>
  </r>
  <r>
    <x v="112"/>
    <x v="10"/>
    <s v="11"/>
    <s v="Kvinnor och män"/>
    <x v="1"/>
    <n v="11221"/>
  </r>
  <r>
    <x v="112"/>
    <x v="10"/>
    <s v="11"/>
    <s v="Kvinnor och män"/>
    <x v="2"/>
    <n v="10591"/>
  </r>
  <r>
    <x v="113"/>
    <x v="10"/>
    <s v="10"/>
    <s v="Kvinnor och män"/>
    <x v="0"/>
    <n v="44180"/>
  </r>
  <r>
    <x v="113"/>
    <x v="10"/>
    <s v="10"/>
    <s v="Kvinnor och män"/>
    <x v="1"/>
    <n v="11584"/>
  </r>
  <r>
    <x v="113"/>
    <x v="10"/>
    <s v="10"/>
    <s v="Kvinnor och män"/>
    <x v="2"/>
    <n v="11741"/>
  </r>
  <r>
    <x v="114"/>
    <x v="10"/>
    <s v="09"/>
    <s v="Kvinnor och män"/>
    <x v="0"/>
    <n v="43199"/>
  </r>
  <r>
    <x v="114"/>
    <x v="10"/>
    <s v="09"/>
    <s v="Kvinnor och män"/>
    <x v="1"/>
    <n v="11006"/>
  </r>
  <r>
    <x v="114"/>
    <x v="10"/>
    <s v="09"/>
    <s v="Kvinnor och män"/>
    <x v="2"/>
    <n v="11284"/>
  </r>
  <r>
    <x v="115"/>
    <x v="10"/>
    <s v="08"/>
    <s v="Kvinnor och män"/>
    <x v="0"/>
    <n v="37715"/>
  </r>
  <r>
    <x v="115"/>
    <x v="10"/>
    <s v="08"/>
    <s v="Kvinnor och män"/>
    <x v="1"/>
    <n v="9411"/>
  </r>
  <r>
    <x v="115"/>
    <x v="10"/>
    <s v="08"/>
    <s v="Kvinnor och män"/>
    <x v="2"/>
    <n v="9949"/>
  </r>
  <r>
    <x v="116"/>
    <x v="10"/>
    <s v="07"/>
    <s v="Kvinnor och män"/>
    <x v="0"/>
    <n v="28183"/>
  </r>
  <r>
    <x v="116"/>
    <x v="10"/>
    <s v="07"/>
    <s v="Kvinnor och män"/>
    <x v="1"/>
    <n v="6261"/>
  </r>
  <r>
    <x v="116"/>
    <x v="10"/>
    <s v="07"/>
    <s v="Kvinnor och män"/>
    <x v="2"/>
    <n v="7036"/>
  </r>
  <r>
    <x v="117"/>
    <x v="10"/>
    <s v="06"/>
    <s v="Kvinnor och män"/>
    <x v="0"/>
    <n v="30232"/>
  </r>
  <r>
    <x v="117"/>
    <x v="10"/>
    <s v="06"/>
    <s v="Kvinnor och män"/>
    <x v="1"/>
    <n v="7204"/>
  </r>
  <r>
    <x v="117"/>
    <x v="10"/>
    <s v="06"/>
    <s v="Kvinnor och män"/>
    <x v="2"/>
    <n v="7940"/>
  </r>
  <r>
    <x v="118"/>
    <x v="10"/>
    <s v="05"/>
    <s v="Kvinnor och män"/>
    <x v="0"/>
    <n v="36374"/>
  </r>
  <r>
    <x v="118"/>
    <x v="10"/>
    <s v="05"/>
    <s v="Kvinnor och män"/>
    <x v="1"/>
    <n v="9142"/>
  </r>
  <r>
    <x v="118"/>
    <x v="10"/>
    <s v="05"/>
    <s v="Kvinnor och män"/>
    <x v="2"/>
    <n v="9392"/>
  </r>
  <r>
    <x v="119"/>
    <x v="10"/>
    <s v="04"/>
    <s v="Kvinnor och män"/>
    <x v="0"/>
    <n v="38958"/>
  </r>
  <r>
    <x v="119"/>
    <x v="10"/>
    <s v="04"/>
    <s v="Kvinnor och män"/>
    <x v="1"/>
    <n v="9815"/>
  </r>
  <r>
    <x v="119"/>
    <x v="10"/>
    <s v="04"/>
    <s v="Kvinnor och män"/>
    <x v="2"/>
    <n v="9776"/>
  </r>
  <r>
    <x v="120"/>
    <x v="10"/>
    <s v="03"/>
    <s v="Kvinnor och män"/>
    <x v="0"/>
    <n v="36261"/>
  </r>
  <r>
    <x v="120"/>
    <x v="10"/>
    <s v="03"/>
    <s v="Kvinnor och män"/>
    <x v="1"/>
    <n v="8481"/>
  </r>
  <r>
    <x v="120"/>
    <x v="10"/>
    <s v="03"/>
    <s v="Kvinnor och män"/>
    <x v="2"/>
    <n v="8588"/>
  </r>
  <r>
    <x v="121"/>
    <x v="10"/>
    <s v="02"/>
    <s v="Kvinnor och män"/>
    <x v="0"/>
    <n v="38777"/>
  </r>
  <r>
    <x v="121"/>
    <x v="10"/>
    <s v="02"/>
    <s v="Kvinnor och män"/>
    <x v="1"/>
    <n v="8578"/>
  </r>
  <r>
    <x v="121"/>
    <x v="10"/>
    <s v="02"/>
    <s v="Kvinnor och män"/>
    <x v="2"/>
    <n v="9099"/>
  </r>
  <r>
    <x v="122"/>
    <x v="10"/>
    <s v="01"/>
    <s v="Kvinnor och män"/>
    <x v="0"/>
    <n v="47696"/>
  </r>
  <r>
    <x v="122"/>
    <x v="10"/>
    <s v="01"/>
    <s v="Kvinnor och män"/>
    <x v="1"/>
    <n v="10815"/>
  </r>
  <r>
    <x v="122"/>
    <x v="10"/>
    <s v="01"/>
    <s v="Kvinnor och män"/>
    <x v="2"/>
    <n v="11366"/>
  </r>
  <r>
    <x v="123"/>
    <x v="11"/>
    <s v="12"/>
    <s v="Kvinnor och män"/>
    <x v="0"/>
    <n v="28280"/>
  </r>
  <r>
    <x v="123"/>
    <x v="11"/>
    <s v="12"/>
    <s v="Kvinnor och män"/>
    <x v="1"/>
    <n v="6049"/>
  </r>
  <r>
    <x v="123"/>
    <x v="11"/>
    <s v="12"/>
    <s v="Kvinnor och män"/>
    <x v="2"/>
    <n v="6975"/>
  </r>
  <r>
    <x v="124"/>
    <x v="11"/>
    <s v="11"/>
    <s v="Kvinnor och män"/>
    <x v="0"/>
    <n v="39408"/>
  </r>
  <r>
    <x v="124"/>
    <x v="11"/>
    <s v="11"/>
    <s v="Kvinnor och män"/>
    <x v="1"/>
    <n v="9789"/>
  </r>
  <r>
    <x v="124"/>
    <x v="11"/>
    <s v="11"/>
    <s v="Kvinnor och män"/>
    <x v="2"/>
    <n v="10129"/>
  </r>
  <r>
    <x v="125"/>
    <x v="11"/>
    <s v="10"/>
    <s v="Kvinnor och män"/>
    <x v="0"/>
    <n v="42251"/>
  </r>
  <r>
    <x v="125"/>
    <x v="11"/>
    <s v="10"/>
    <s v="Kvinnor och män"/>
    <x v="1"/>
    <n v="10249"/>
  </r>
  <r>
    <x v="125"/>
    <x v="11"/>
    <s v="10"/>
    <s v="Kvinnor och män"/>
    <x v="2"/>
    <n v="11007"/>
  </r>
  <r>
    <x v="126"/>
    <x v="11"/>
    <s v="09"/>
    <s v="Kvinnor och män"/>
    <x v="0"/>
    <n v="37563"/>
  </r>
  <r>
    <x v="126"/>
    <x v="11"/>
    <s v="09"/>
    <s v="Kvinnor och män"/>
    <x v="1"/>
    <n v="8782"/>
  </r>
  <r>
    <x v="126"/>
    <x v="11"/>
    <s v="09"/>
    <s v="Kvinnor och män"/>
    <x v="2"/>
    <n v="9561"/>
  </r>
  <r>
    <x v="127"/>
    <x v="11"/>
    <s v="08"/>
    <s v="Kvinnor och män"/>
    <x v="0"/>
    <n v="36635"/>
  </r>
  <r>
    <x v="127"/>
    <x v="11"/>
    <s v="08"/>
    <s v="Kvinnor och män"/>
    <x v="1"/>
    <n v="8323"/>
  </r>
  <r>
    <x v="127"/>
    <x v="11"/>
    <s v="08"/>
    <s v="Kvinnor och män"/>
    <x v="2"/>
    <n v="9782"/>
  </r>
  <r>
    <x v="128"/>
    <x v="11"/>
    <s v="07"/>
    <s v="Kvinnor och män"/>
    <x v="0"/>
    <n v="25180"/>
  </r>
  <r>
    <x v="128"/>
    <x v="11"/>
    <s v="07"/>
    <s v="Kvinnor och män"/>
    <x v="1"/>
    <n v="5158"/>
  </r>
  <r>
    <x v="128"/>
    <x v="11"/>
    <s v="07"/>
    <s v="Kvinnor och män"/>
    <x v="2"/>
    <n v="6099"/>
  </r>
  <r>
    <x v="129"/>
    <x v="11"/>
    <s v="06"/>
    <s v="Kvinnor och män"/>
    <x v="0"/>
    <n v="29495"/>
  </r>
  <r>
    <x v="129"/>
    <x v="11"/>
    <s v="06"/>
    <s v="Kvinnor och män"/>
    <x v="1"/>
    <n v="6720"/>
  </r>
  <r>
    <x v="129"/>
    <x v="11"/>
    <s v="06"/>
    <s v="Kvinnor och män"/>
    <x v="2"/>
    <n v="7588"/>
  </r>
  <r>
    <x v="130"/>
    <x v="11"/>
    <s v="05"/>
    <s v="Kvinnor och män"/>
    <x v="0"/>
    <n v="35033"/>
  </r>
  <r>
    <x v="130"/>
    <x v="11"/>
    <s v="05"/>
    <s v="Kvinnor och män"/>
    <x v="1"/>
    <n v="8098"/>
  </r>
  <r>
    <x v="130"/>
    <x v="11"/>
    <s v="05"/>
    <s v="Kvinnor och män"/>
    <x v="2"/>
    <n v="9088"/>
  </r>
  <r>
    <x v="131"/>
    <x v="11"/>
    <s v="04"/>
    <s v="Kvinnor och män"/>
    <x v="0"/>
    <n v="31738"/>
  </r>
  <r>
    <x v="131"/>
    <x v="11"/>
    <s v="04"/>
    <s v="Kvinnor och män"/>
    <x v="1"/>
    <n v="7156"/>
  </r>
  <r>
    <x v="131"/>
    <x v="11"/>
    <s v="04"/>
    <s v="Kvinnor och män"/>
    <x v="2"/>
    <n v="7999"/>
  </r>
  <r>
    <x v="132"/>
    <x v="11"/>
    <s v="03"/>
    <s v="Kvinnor och män"/>
    <x v="0"/>
    <n v="36699"/>
  </r>
  <r>
    <x v="132"/>
    <x v="11"/>
    <s v="03"/>
    <s v="Kvinnor och män"/>
    <x v="1"/>
    <n v="7984"/>
  </r>
  <r>
    <x v="132"/>
    <x v="11"/>
    <s v="03"/>
    <s v="Kvinnor och män"/>
    <x v="2"/>
    <n v="8990"/>
  </r>
  <r>
    <x v="133"/>
    <x v="11"/>
    <s v="02"/>
    <s v="Kvinnor och män"/>
    <x v="0"/>
    <n v="38762"/>
  </r>
  <r>
    <x v="133"/>
    <x v="11"/>
    <s v="02"/>
    <s v="Kvinnor och män"/>
    <x v="1"/>
    <n v="7702"/>
  </r>
  <r>
    <x v="133"/>
    <x v="11"/>
    <s v="02"/>
    <s v="Kvinnor och män"/>
    <x v="2"/>
    <n v="9104"/>
  </r>
  <r>
    <x v="134"/>
    <x v="11"/>
    <s v="01"/>
    <s v="Kvinnor och män"/>
    <x v="0"/>
    <n v="42611"/>
  </r>
  <r>
    <x v="134"/>
    <x v="11"/>
    <s v="01"/>
    <s v="Kvinnor och män"/>
    <x v="1"/>
    <n v="9084"/>
  </r>
  <r>
    <x v="134"/>
    <x v="11"/>
    <s v="01"/>
    <s v="Kvinnor och män"/>
    <x v="2"/>
    <n v="10329"/>
  </r>
  <r>
    <x v="135"/>
    <x v="12"/>
    <s v="12"/>
    <s v="Kvinnor och män"/>
    <x v="0"/>
    <n v="32792"/>
  </r>
  <r>
    <x v="135"/>
    <x v="12"/>
    <s v="12"/>
    <s v="Kvinnor och män"/>
    <x v="1"/>
    <n v="7141"/>
  </r>
  <r>
    <x v="135"/>
    <x v="12"/>
    <s v="12"/>
    <s v="Kvinnor och män"/>
    <x v="2"/>
    <n v="7995"/>
  </r>
  <r>
    <x v="136"/>
    <x v="12"/>
    <s v="11"/>
    <s v="Kvinnor och män"/>
    <x v="0"/>
    <n v="39407"/>
  </r>
  <r>
    <x v="136"/>
    <x v="12"/>
    <s v="11"/>
    <s v="Kvinnor och män"/>
    <x v="1"/>
    <n v="9205"/>
  </r>
  <r>
    <x v="136"/>
    <x v="12"/>
    <s v="11"/>
    <s v="Kvinnor och män"/>
    <x v="2"/>
    <n v="9839"/>
  </r>
  <r>
    <x v="137"/>
    <x v="12"/>
    <s v="10"/>
    <s v="Kvinnor och män"/>
    <x v="0"/>
    <n v="38797"/>
  </r>
  <r>
    <x v="137"/>
    <x v="12"/>
    <s v="10"/>
    <s v="Kvinnor och män"/>
    <x v="1"/>
    <n v="8596"/>
  </r>
  <r>
    <x v="137"/>
    <x v="12"/>
    <s v="10"/>
    <s v="Kvinnor och män"/>
    <x v="2"/>
    <n v="9759"/>
  </r>
  <r>
    <x v="138"/>
    <x v="12"/>
    <s v="09"/>
    <s v="Kvinnor och män"/>
    <x v="0"/>
    <n v="37867"/>
  </r>
  <r>
    <x v="138"/>
    <x v="12"/>
    <s v="09"/>
    <s v="Kvinnor och män"/>
    <x v="1"/>
    <n v="8241"/>
  </r>
  <r>
    <x v="138"/>
    <x v="12"/>
    <s v="09"/>
    <s v="Kvinnor och män"/>
    <x v="2"/>
    <n v="9537"/>
  </r>
  <r>
    <x v="139"/>
    <x v="12"/>
    <s v="08"/>
    <s v="Kvinnor och män"/>
    <x v="0"/>
    <n v="35413"/>
  </r>
  <r>
    <x v="139"/>
    <x v="12"/>
    <s v="08"/>
    <s v="Kvinnor och män"/>
    <x v="1"/>
    <n v="7598"/>
  </r>
  <r>
    <x v="139"/>
    <x v="12"/>
    <s v="08"/>
    <s v="Kvinnor och män"/>
    <x v="2"/>
    <n v="8975"/>
  </r>
  <r>
    <x v="140"/>
    <x v="12"/>
    <s v="07"/>
    <s v="Kvinnor och män"/>
    <x v="0"/>
    <n v="21855"/>
  </r>
  <r>
    <x v="140"/>
    <x v="12"/>
    <s v="07"/>
    <s v="Kvinnor och män"/>
    <x v="1"/>
    <n v="4206"/>
  </r>
  <r>
    <x v="140"/>
    <x v="12"/>
    <s v="07"/>
    <s v="Kvinnor och män"/>
    <x v="2"/>
    <n v="5183"/>
  </r>
  <r>
    <x v="141"/>
    <x v="12"/>
    <s v="06"/>
    <s v="Kvinnor och män"/>
    <x v="0"/>
    <n v="27856"/>
  </r>
  <r>
    <x v="141"/>
    <x v="12"/>
    <s v="06"/>
    <s v="Kvinnor och män"/>
    <x v="1"/>
    <n v="5687"/>
  </r>
  <r>
    <x v="141"/>
    <x v="12"/>
    <s v="06"/>
    <s v="Kvinnor och män"/>
    <x v="2"/>
    <n v="7079"/>
  </r>
  <r>
    <x v="142"/>
    <x v="12"/>
    <s v="05"/>
    <s v="Kvinnor och män"/>
    <x v="0"/>
    <n v="34191"/>
  </r>
  <r>
    <x v="142"/>
    <x v="12"/>
    <s v="05"/>
    <s v="Kvinnor och män"/>
    <x v="1"/>
    <n v="7445"/>
  </r>
  <r>
    <x v="142"/>
    <x v="12"/>
    <s v="05"/>
    <s v="Kvinnor och män"/>
    <x v="2"/>
    <n v="8957"/>
  </r>
  <r>
    <x v="143"/>
    <x v="12"/>
    <s v="04"/>
    <s v="Kvinnor och män"/>
    <x v="0"/>
    <n v="29368"/>
  </r>
  <r>
    <x v="143"/>
    <x v="12"/>
    <s v="04"/>
    <s v="Kvinnor och män"/>
    <x v="1"/>
    <n v="6297"/>
  </r>
  <r>
    <x v="143"/>
    <x v="12"/>
    <s v="04"/>
    <s v="Kvinnor och män"/>
    <x v="2"/>
    <n v="7466"/>
  </r>
  <r>
    <x v="144"/>
    <x v="12"/>
    <s v="03"/>
    <s v="Kvinnor och män"/>
    <x v="0"/>
    <n v="38566"/>
  </r>
  <r>
    <x v="144"/>
    <x v="12"/>
    <s v="03"/>
    <s v="Kvinnor och män"/>
    <x v="1"/>
    <n v="8011"/>
  </r>
  <r>
    <x v="144"/>
    <x v="12"/>
    <s v="03"/>
    <s v="Kvinnor och män"/>
    <x v="2"/>
    <n v="9523"/>
  </r>
  <r>
    <x v="145"/>
    <x v="12"/>
    <s v="02"/>
    <s v="Kvinnor och män"/>
    <x v="0"/>
    <n v="35062"/>
  </r>
  <r>
    <x v="145"/>
    <x v="12"/>
    <s v="02"/>
    <s v="Kvinnor och män"/>
    <x v="1"/>
    <n v="6881"/>
  </r>
  <r>
    <x v="145"/>
    <x v="12"/>
    <s v="02"/>
    <s v="Kvinnor och män"/>
    <x v="2"/>
    <n v="8463"/>
  </r>
  <r>
    <x v="146"/>
    <x v="12"/>
    <s v="01"/>
    <s v="Kvinnor och män"/>
    <x v="0"/>
    <n v="39342"/>
  </r>
  <r>
    <x v="146"/>
    <x v="12"/>
    <s v="01"/>
    <s v="Kvinnor och män"/>
    <x v="1"/>
    <n v="7750"/>
  </r>
  <r>
    <x v="146"/>
    <x v="12"/>
    <s v="01"/>
    <s v="Kvinnor och män"/>
    <x v="2"/>
    <n v="9556"/>
  </r>
  <r>
    <x v="147"/>
    <x v="13"/>
    <s v="12"/>
    <s v="Kvinnor och män"/>
    <x v="0"/>
    <n v="31321"/>
  </r>
  <r>
    <x v="147"/>
    <x v="13"/>
    <s v="12"/>
    <s v="Kvinnor och män"/>
    <x v="1"/>
    <n v="6263"/>
  </r>
  <r>
    <x v="147"/>
    <x v="13"/>
    <s v="12"/>
    <s v="Kvinnor och män"/>
    <x v="2"/>
    <n v="7772"/>
  </r>
  <r>
    <x v="148"/>
    <x v="13"/>
    <s v="11"/>
    <s v="Kvinnor och män"/>
    <x v="0"/>
    <n v="39236"/>
  </r>
  <r>
    <x v="148"/>
    <x v="13"/>
    <s v="11"/>
    <s v="Kvinnor och män"/>
    <x v="1"/>
    <n v="8517"/>
  </r>
  <r>
    <x v="148"/>
    <x v="13"/>
    <s v="11"/>
    <s v="Kvinnor och män"/>
    <x v="2"/>
    <n v="9999"/>
  </r>
  <r>
    <x v="149"/>
    <x v="13"/>
    <s v="10"/>
    <s v="Kvinnor och män"/>
    <x v="0"/>
    <n v="35657"/>
  </r>
  <r>
    <x v="149"/>
    <x v="13"/>
    <s v="10"/>
    <s v="Kvinnor och män"/>
    <x v="1"/>
    <n v="7790"/>
  </r>
  <r>
    <x v="149"/>
    <x v="13"/>
    <s v="10"/>
    <s v="Kvinnor och män"/>
    <x v="2"/>
    <n v="9207"/>
  </r>
  <r>
    <x v="150"/>
    <x v="13"/>
    <s v="09"/>
    <s v="Kvinnor och män"/>
    <x v="0"/>
    <n v="36849"/>
  </r>
  <r>
    <x v="150"/>
    <x v="13"/>
    <s v="09"/>
    <s v="Kvinnor och män"/>
    <x v="1"/>
    <n v="7347"/>
  </r>
  <r>
    <x v="150"/>
    <x v="13"/>
    <s v="09"/>
    <s v="Kvinnor och män"/>
    <x v="2"/>
    <n v="9322"/>
  </r>
  <r>
    <x v="151"/>
    <x v="13"/>
    <s v="08"/>
    <s v="Kvinnor och män"/>
    <x v="0"/>
    <n v="33799"/>
  </r>
  <r>
    <x v="151"/>
    <x v="13"/>
    <s v="08"/>
    <s v="Kvinnor och män"/>
    <x v="1"/>
    <n v="6965"/>
  </r>
  <r>
    <x v="151"/>
    <x v="13"/>
    <s v="08"/>
    <s v="Kvinnor och män"/>
    <x v="2"/>
    <n v="8569"/>
  </r>
  <r>
    <x v="152"/>
    <x v="13"/>
    <s v="07"/>
    <s v="Kvinnor och män"/>
    <x v="0"/>
    <n v="21854"/>
  </r>
  <r>
    <x v="152"/>
    <x v="13"/>
    <s v="07"/>
    <s v="Kvinnor och män"/>
    <x v="1"/>
    <n v="4244"/>
  </r>
  <r>
    <x v="152"/>
    <x v="13"/>
    <s v="07"/>
    <s v="Kvinnor och män"/>
    <x v="2"/>
    <n v="5114"/>
  </r>
  <r>
    <x v="153"/>
    <x v="13"/>
    <s v="06"/>
    <s v="Kvinnor och män"/>
    <x v="0"/>
    <n v="30159"/>
  </r>
  <r>
    <x v="153"/>
    <x v="13"/>
    <s v="06"/>
    <s v="Kvinnor och män"/>
    <x v="1"/>
    <n v="6134"/>
  </r>
  <r>
    <x v="153"/>
    <x v="13"/>
    <s v="06"/>
    <s v="Kvinnor och män"/>
    <x v="2"/>
    <n v="7937"/>
  </r>
  <r>
    <x v="154"/>
    <x v="13"/>
    <s v="05"/>
    <s v="Kvinnor och män"/>
    <x v="0"/>
    <n v="32289"/>
  </r>
  <r>
    <x v="154"/>
    <x v="13"/>
    <s v="05"/>
    <s v="Kvinnor och män"/>
    <x v="1"/>
    <n v="6974"/>
  </r>
  <r>
    <x v="154"/>
    <x v="13"/>
    <s v="05"/>
    <s v="Kvinnor och män"/>
    <x v="2"/>
    <n v="8495"/>
  </r>
  <r>
    <x v="155"/>
    <x v="13"/>
    <s v="04"/>
    <s v="Kvinnor och män"/>
    <x v="0"/>
    <n v="35031"/>
  </r>
  <r>
    <x v="155"/>
    <x v="13"/>
    <s v="04"/>
    <s v="Kvinnor och män"/>
    <x v="1"/>
    <n v="8105"/>
  </r>
  <r>
    <x v="155"/>
    <x v="13"/>
    <s v="04"/>
    <s v="Kvinnor och män"/>
    <x v="2"/>
    <n v="9262"/>
  </r>
  <r>
    <x v="156"/>
    <x v="13"/>
    <s v="03"/>
    <s v="Kvinnor och män"/>
    <x v="0"/>
    <n v="37085"/>
  </r>
  <r>
    <x v="156"/>
    <x v="13"/>
    <s v="03"/>
    <s v="Kvinnor och män"/>
    <x v="1"/>
    <n v="7503"/>
  </r>
  <r>
    <x v="156"/>
    <x v="13"/>
    <s v="03"/>
    <s v="Kvinnor och män"/>
    <x v="2"/>
    <n v="9302"/>
  </r>
  <r>
    <x v="157"/>
    <x v="13"/>
    <s v="02"/>
    <s v="Kvinnor och män"/>
    <x v="0"/>
    <n v="33069"/>
  </r>
  <r>
    <x v="157"/>
    <x v="13"/>
    <s v="02"/>
    <s v="Kvinnor och män"/>
    <x v="1"/>
    <n v="6044"/>
  </r>
  <r>
    <x v="157"/>
    <x v="13"/>
    <s v="02"/>
    <s v="Kvinnor och män"/>
    <x v="2"/>
    <n v="8574"/>
  </r>
  <r>
    <x v="158"/>
    <x v="13"/>
    <s v="01"/>
    <s v="Kvinnor och män"/>
    <x v="0"/>
    <n v="33638"/>
  </r>
  <r>
    <x v="158"/>
    <x v="13"/>
    <s v="01"/>
    <s v="Kvinnor och män"/>
    <x v="1"/>
    <n v="6135"/>
  </r>
  <r>
    <x v="158"/>
    <x v="13"/>
    <s v="01"/>
    <s v="Kvinnor och män"/>
    <x v="2"/>
    <n v="8371"/>
  </r>
  <r>
    <x v="159"/>
    <x v="14"/>
    <s v="12"/>
    <s v="Kvinnor och män"/>
    <x v="0"/>
    <n v="25488"/>
  </r>
  <r>
    <x v="159"/>
    <x v="14"/>
    <s v="12"/>
    <s v="Kvinnor och män"/>
    <x v="1"/>
    <n v="4337"/>
  </r>
  <r>
    <x v="159"/>
    <x v="14"/>
    <s v="12"/>
    <s v="Kvinnor och män"/>
    <x v="2"/>
    <n v="6035"/>
  </r>
  <r>
    <x v="160"/>
    <x v="14"/>
    <s v="11"/>
    <s v="Kvinnor och män"/>
    <x v="0"/>
    <n v="35555"/>
  </r>
  <r>
    <x v="160"/>
    <x v="14"/>
    <s v="11"/>
    <s v="Kvinnor och män"/>
    <x v="1"/>
    <n v="7152"/>
  </r>
  <r>
    <x v="160"/>
    <x v="14"/>
    <s v="11"/>
    <s v="Kvinnor och män"/>
    <x v="2"/>
    <n v="8645"/>
  </r>
  <r>
    <x v="161"/>
    <x v="14"/>
    <s v="10"/>
    <s v="Kvinnor och män"/>
    <x v="0"/>
    <n v="33763"/>
  </r>
  <r>
    <x v="161"/>
    <x v="14"/>
    <s v="10"/>
    <s v="Kvinnor och män"/>
    <x v="1"/>
    <n v="6585"/>
  </r>
  <r>
    <x v="161"/>
    <x v="14"/>
    <s v="10"/>
    <s v="Kvinnor och män"/>
    <x v="2"/>
    <n v="8853"/>
  </r>
  <r>
    <x v="162"/>
    <x v="14"/>
    <s v="09"/>
    <s v="Kvinnor och män"/>
    <x v="0"/>
    <n v="35458"/>
  </r>
  <r>
    <x v="162"/>
    <x v="14"/>
    <s v="09"/>
    <s v="Kvinnor och män"/>
    <x v="1"/>
    <n v="6662"/>
  </r>
  <r>
    <x v="162"/>
    <x v="14"/>
    <s v="09"/>
    <s v="Kvinnor och män"/>
    <x v="2"/>
    <n v="9051"/>
  </r>
  <r>
    <x v="163"/>
    <x v="14"/>
    <s v="08"/>
    <s v="Kvinnor och män"/>
    <x v="0"/>
    <n v="32240"/>
  </r>
  <r>
    <x v="163"/>
    <x v="14"/>
    <s v="08"/>
    <s v="Kvinnor och män"/>
    <x v="1"/>
    <n v="6204"/>
  </r>
  <r>
    <x v="163"/>
    <x v="14"/>
    <s v="08"/>
    <s v="Kvinnor och män"/>
    <x v="2"/>
    <n v="8297"/>
  </r>
  <r>
    <x v="164"/>
    <x v="14"/>
    <s v="07"/>
    <s v="Kvinnor och män"/>
    <x v="0"/>
    <n v="20978"/>
  </r>
  <r>
    <x v="164"/>
    <x v="14"/>
    <s v="07"/>
    <s v="Kvinnor och män"/>
    <x v="1"/>
    <n v="3652"/>
  </r>
  <r>
    <x v="164"/>
    <x v="14"/>
    <s v="07"/>
    <s v="Kvinnor och män"/>
    <x v="2"/>
    <n v="5027"/>
  </r>
  <r>
    <x v="165"/>
    <x v="14"/>
    <s v="06"/>
    <s v="Kvinnor och män"/>
    <x v="0"/>
    <n v="28717"/>
  </r>
  <r>
    <x v="165"/>
    <x v="14"/>
    <s v="06"/>
    <s v="Kvinnor och män"/>
    <x v="1"/>
    <n v="5410"/>
  </r>
  <r>
    <x v="165"/>
    <x v="14"/>
    <s v="06"/>
    <s v="Kvinnor och män"/>
    <x v="2"/>
    <n v="7368"/>
  </r>
  <r>
    <x v="166"/>
    <x v="14"/>
    <s v="05"/>
    <s v="Kvinnor och män"/>
    <x v="0"/>
    <n v="28895"/>
  </r>
  <r>
    <x v="166"/>
    <x v="14"/>
    <s v="05"/>
    <s v="Kvinnor och män"/>
    <x v="1"/>
    <n v="5488"/>
  </r>
  <r>
    <x v="166"/>
    <x v="14"/>
    <s v="05"/>
    <s v="Kvinnor och män"/>
    <x v="2"/>
    <n v="7375"/>
  </r>
  <r>
    <x v="167"/>
    <x v="14"/>
    <s v="04"/>
    <s v="Kvinnor och män"/>
    <x v="0"/>
    <n v="28858"/>
  </r>
  <r>
    <x v="167"/>
    <x v="14"/>
    <s v="04"/>
    <s v="Kvinnor och män"/>
    <x v="1"/>
    <n v="5419"/>
  </r>
  <r>
    <x v="167"/>
    <x v="14"/>
    <s v="04"/>
    <s v="Kvinnor och män"/>
    <x v="2"/>
    <n v="7194"/>
  </r>
  <r>
    <x v="168"/>
    <x v="14"/>
    <s v="03"/>
    <s v="Kvinnor och män"/>
    <x v="0"/>
    <n v="35165"/>
  </r>
  <r>
    <x v="168"/>
    <x v="14"/>
    <s v="03"/>
    <s v="Kvinnor och män"/>
    <x v="1"/>
    <n v="6621"/>
  </r>
  <r>
    <x v="168"/>
    <x v="14"/>
    <s v="03"/>
    <s v="Kvinnor och män"/>
    <x v="2"/>
    <n v="8679"/>
  </r>
  <r>
    <x v="169"/>
    <x v="14"/>
    <s v="02"/>
    <s v="Kvinnor och män"/>
    <x v="0"/>
    <n v="32346"/>
  </r>
  <r>
    <x v="169"/>
    <x v="14"/>
    <s v="02"/>
    <s v="Kvinnor och män"/>
    <x v="1"/>
    <n v="5661"/>
  </r>
  <r>
    <x v="169"/>
    <x v="14"/>
    <s v="02"/>
    <s v="Kvinnor och män"/>
    <x v="2"/>
    <n v="7551"/>
  </r>
  <r>
    <x v="170"/>
    <x v="14"/>
    <s v="01"/>
    <s v="Kvinnor och män"/>
    <x v="0"/>
    <n v="37921"/>
  </r>
  <r>
    <x v="170"/>
    <x v="14"/>
    <s v="01"/>
    <s v="Kvinnor och män"/>
    <x v="1"/>
    <n v="6676"/>
  </r>
  <r>
    <x v="170"/>
    <x v="14"/>
    <s v="01"/>
    <s v="Kvinnor och män"/>
    <x v="2"/>
    <n v="8544"/>
  </r>
  <r>
    <x v="171"/>
    <x v="15"/>
    <s v="12"/>
    <s v="Kvinnor och män"/>
    <x v="0"/>
    <n v="26702"/>
  </r>
  <r>
    <x v="171"/>
    <x v="15"/>
    <s v="12"/>
    <s v="Kvinnor och män"/>
    <x v="1"/>
    <n v="4604"/>
  </r>
  <r>
    <x v="171"/>
    <x v="15"/>
    <s v="12"/>
    <s v="Kvinnor och män"/>
    <x v="2"/>
    <n v="6158"/>
  </r>
  <r>
    <x v="172"/>
    <x v="15"/>
    <s v="11"/>
    <s v="Kvinnor och män"/>
    <x v="0"/>
    <n v="34579"/>
  </r>
  <r>
    <x v="172"/>
    <x v="15"/>
    <s v="11"/>
    <s v="Kvinnor och män"/>
    <x v="1"/>
    <n v="6795"/>
  </r>
  <r>
    <x v="172"/>
    <x v="15"/>
    <s v="11"/>
    <s v="Kvinnor och män"/>
    <x v="2"/>
    <n v="8682"/>
  </r>
  <r>
    <x v="173"/>
    <x v="15"/>
    <s v="10"/>
    <s v="Kvinnor och män"/>
    <x v="0"/>
    <n v="36405"/>
  </r>
  <r>
    <x v="173"/>
    <x v="15"/>
    <s v="10"/>
    <s v="Kvinnor och män"/>
    <x v="1"/>
    <n v="7185"/>
  </r>
  <r>
    <x v="173"/>
    <x v="15"/>
    <s v="10"/>
    <s v="Kvinnor och män"/>
    <x v="2"/>
    <n v="9546"/>
  </r>
  <r>
    <x v="174"/>
    <x v="15"/>
    <s v="09"/>
    <s v="Kvinnor och män"/>
    <x v="0"/>
    <n v="38348"/>
  </r>
  <r>
    <x v="174"/>
    <x v="15"/>
    <s v="09"/>
    <s v="Kvinnor och män"/>
    <x v="1"/>
    <n v="7235"/>
  </r>
  <r>
    <x v="174"/>
    <x v="15"/>
    <s v="09"/>
    <s v="Kvinnor och män"/>
    <x v="2"/>
    <n v="9978"/>
  </r>
  <r>
    <x v="175"/>
    <x v="15"/>
    <s v="08"/>
    <s v="Kvinnor och män"/>
    <x v="0"/>
    <n v="31608"/>
  </r>
  <r>
    <x v="175"/>
    <x v="15"/>
    <s v="08"/>
    <s v="Kvinnor och män"/>
    <x v="1"/>
    <n v="6121"/>
  </r>
  <r>
    <x v="175"/>
    <x v="15"/>
    <s v="08"/>
    <s v="Kvinnor och män"/>
    <x v="2"/>
    <n v="8285"/>
  </r>
  <r>
    <x v="176"/>
    <x v="15"/>
    <s v="07"/>
    <s v="Kvinnor och män"/>
    <x v="0"/>
    <n v="23142"/>
  </r>
  <r>
    <x v="176"/>
    <x v="15"/>
    <s v="07"/>
    <s v="Kvinnor och män"/>
    <x v="1"/>
    <n v="3898"/>
  </r>
  <r>
    <x v="176"/>
    <x v="15"/>
    <s v="07"/>
    <s v="Kvinnor och män"/>
    <x v="2"/>
    <n v="5374"/>
  </r>
  <r>
    <x v="177"/>
    <x v="15"/>
    <s v="06"/>
    <s v="Kvinnor och män"/>
    <x v="0"/>
    <n v="28885"/>
  </r>
  <r>
    <x v="177"/>
    <x v="15"/>
    <s v="06"/>
    <s v="Kvinnor och män"/>
    <x v="1"/>
    <n v="5416"/>
  </r>
  <r>
    <x v="177"/>
    <x v="15"/>
    <s v="06"/>
    <s v="Kvinnor och män"/>
    <x v="2"/>
    <n v="7315"/>
  </r>
  <r>
    <x v="178"/>
    <x v="15"/>
    <s v="05"/>
    <s v="Kvinnor och män"/>
    <x v="0"/>
    <n v="31876"/>
  </r>
  <r>
    <x v="178"/>
    <x v="15"/>
    <s v="05"/>
    <s v="Kvinnor och män"/>
    <x v="1"/>
    <n v="6531"/>
  </r>
  <r>
    <x v="178"/>
    <x v="15"/>
    <s v="05"/>
    <s v="Kvinnor och män"/>
    <x v="2"/>
    <n v="8174"/>
  </r>
  <r>
    <x v="179"/>
    <x v="15"/>
    <s v="04"/>
    <s v="Kvinnor och män"/>
    <x v="0"/>
    <n v="34312"/>
  </r>
  <r>
    <x v="179"/>
    <x v="15"/>
    <s v="04"/>
    <s v="Kvinnor och män"/>
    <x v="1"/>
    <n v="6705"/>
  </r>
  <r>
    <x v="179"/>
    <x v="15"/>
    <s v="04"/>
    <s v="Kvinnor och män"/>
    <x v="2"/>
    <n v="8769"/>
  </r>
  <r>
    <x v="180"/>
    <x v="15"/>
    <s v="03"/>
    <s v="Kvinnor och män"/>
    <x v="0"/>
    <n v="34032"/>
  </r>
  <r>
    <x v="180"/>
    <x v="15"/>
    <s v="03"/>
    <s v="Kvinnor och män"/>
    <x v="1"/>
    <n v="6223"/>
  </r>
  <r>
    <x v="180"/>
    <x v="15"/>
    <s v="03"/>
    <s v="Kvinnor och män"/>
    <x v="2"/>
    <n v="7964"/>
  </r>
  <r>
    <x v="181"/>
    <x v="15"/>
    <s v="02"/>
    <s v="Kvinnor och män"/>
    <x v="0"/>
    <n v="36243"/>
  </r>
  <r>
    <x v="181"/>
    <x v="15"/>
    <s v="02"/>
    <s v="Kvinnor och män"/>
    <x v="1"/>
    <n v="6675"/>
  </r>
  <r>
    <x v="181"/>
    <x v="15"/>
    <s v="02"/>
    <s v="Kvinnor och män"/>
    <x v="2"/>
    <n v="8719"/>
  </r>
  <r>
    <x v="182"/>
    <x v="15"/>
    <s v="01"/>
    <s v="Kvinnor och män"/>
    <x v="0"/>
    <n v="44442"/>
  </r>
  <r>
    <x v="182"/>
    <x v="15"/>
    <s v="01"/>
    <s v="Kvinnor och män"/>
    <x v="1"/>
    <n v="8711"/>
  </r>
  <r>
    <x v="182"/>
    <x v="15"/>
    <s v="01"/>
    <s v="Kvinnor och män"/>
    <x v="2"/>
    <n v="10911"/>
  </r>
  <r>
    <x v="183"/>
    <x v="16"/>
    <s v="12"/>
    <s v="Kvinnor och män"/>
    <x v="0"/>
    <n v="26184"/>
  </r>
  <r>
    <x v="183"/>
    <x v="16"/>
    <s v="12"/>
    <s v="Kvinnor och män"/>
    <x v="1"/>
    <n v="4825"/>
  </r>
  <r>
    <x v="183"/>
    <x v="16"/>
    <s v="12"/>
    <s v="Kvinnor och män"/>
    <x v="2"/>
    <n v="6198"/>
  </r>
  <r>
    <x v="184"/>
    <x v="16"/>
    <s v="11"/>
    <s v="Kvinnor och män"/>
    <x v="0"/>
    <n v="38488"/>
  </r>
  <r>
    <x v="184"/>
    <x v="16"/>
    <s v="11"/>
    <s v="Kvinnor och män"/>
    <x v="1"/>
    <n v="7493"/>
  </r>
  <r>
    <x v="184"/>
    <x v="16"/>
    <s v="11"/>
    <s v="Kvinnor och män"/>
    <x v="2"/>
    <n v="9899"/>
  </r>
  <r>
    <x v="185"/>
    <x v="16"/>
    <s v="10"/>
    <s v="Kvinnor och män"/>
    <x v="0"/>
    <n v="39362"/>
  </r>
  <r>
    <x v="185"/>
    <x v="16"/>
    <s v="10"/>
    <s v="Kvinnor och män"/>
    <x v="1"/>
    <n v="7455"/>
  </r>
  <r>
    <x v="185"/>
    <x v="16"/>
    <s v="10"/>
    <s v="Kvinnor och män"/>
    <x v="2"/>
    <n v="10303"/>
  </r>
  <r>
    <x v="186"/>
    <x v="16"/>
    <s v="09"/>
    <s v="Kvinnor och män"/>
    <x v="0"/>
    <n v="35924"/>
  </r>
  <r>
    <x v="186"/>
    <x v="16"/>
    <s v="09"/>
    <s v="Kvinnor och män"/>
    <x v="1"/>
    <n v="6626"/>
  </r>
  <r>
    <x v="186"/>
    <x v="16"/>
    <s v="09"/>
    <s v="Kvinnor och män"/>
    <x v="2"/>
    <n v="9519"/>
  </r>
  <r>
    <x v="187"/>
    <x v="16"/>
    <s v="08"/>
    <s v="Kvinnor och män"/>
    <x v="0"/>
    <n v="36218"/>
  </r>
  <r>
    <x v="187"/>
    <x v="16"/>
    <s v="08"/>
    <s v="Kvinnor och män"/>
    <x v="1"/>
    <n v="7027"/>
  </r>
  <r>
    <x v="187"/>
    <x v="16"/>
    <s v="08"/>
    <s v="Kvinnor och män"/>
    <x v="2"/>
    <n v="9580"/>
  </r>
  <r>
    <x v="188"/>
    <x v="16"/>
    <s v="07"/>
    <s v="Kvinnor och män"/>
    <x v="0"/>
    <n v="27097"/>
  </r>
  <r>
    <x v="188"/>
    <x v="16"/>
    <s v="07"/>
    <s v="Kvinnor och män"/>
    <x v="1"/>
    <n v="4989"/>
  </r>
  <r>
    <x v="188"/>
    <x v="16"/>
    <s v="07"/>
    <s v="Kvinnor och män"/>
    <x v="2"/>
    <n v="6700"/>
  </r>
  <r>
    <x v="189"/>
    <x v="16"/>
    <s v="06"/>
    <s v="Kvinnor och män"/>
    <x v="0"/>
    <n v="32161"/>
  </r>
  <r>
    <x v="189"/>
    <x v="16"/>
    <s v="06"/>
    <s v="Kvinnor och män"/>
    <x v="1"/>
    <n v="6456"/>
  </r>
  <r>
    <x v="189"/>
    <x v="16"/>
    <s v="06"/>
    <s v="Kvinnor och män"/>
    <x v="2"/>
    <n v="8374"/>
  </r>
  <r>
    <x v="190"/>
    <x v="16"/>
    <s v="05"/>
    <s v="Kvinnor och män"/>
    <x v="0"/>
    <n v="39016"/>
  </r>
  <r>
    <x v="190"/>
    <x v="16"/>
    <s v="05"/>
    <s v="Kvinnor och män"/>
    <x v="1"/>
    <n v="8280"/>
  </r>
  <r>
    <x v="190"/>
    <x v="16"/>
    <s v="05"/>
    <s v="Kvinnor och män"/>
    <x v="2"/>
    <n v="10284"/>
  </r>
  <r>
    <x v="191"/>
    <x v="16"/>
    <s v="04"/>
    <s v="Kvinnor och män"/>
    <x v="0"/>
    <n v="34508"/>
  </r>
  <r>
    <x v="191"/>
    <x v="16"/>
    <s v="04"/>
    <s v="Kvinnor och män"/>
    <x v="1"/>
    <n v="6969"/>
  </r>
  <r>
    <x v="191"/>
    <x v="16"/>
    <s v="04"/>
    <s v="Kvinnor och män"/>
    <x v="2"/>
    <n v="8723"/>
  </r>
  <r>
    <x v="192"/>
    <x v="16"/>
    <s v="03"/>
    <s v="Kvinnor och män"/>
    <x v="0"/>
    <n v="40328"/>
  </r>
  <r>
    <x v="192"/>
    <x v="16"/>
    <s v="03"/>
    <s v="Kvinnor och män"/>
    <x v="1"/>
    <n v="7951"/>
  </r>
  <r>
    <x v="192"/>
    <x v="16"/>
    <s v="03"/>
    <s v="Kvinnor och män"/>
    <x v="2"/>
    <n v="9738"/>
  </r>
  <r>
    <x v="193"/>
    <x v="16"/>
    <s v="02"/>
    <s v="Kvinnor och män"/>
    <x v="0"/>
    <n v="40202"/>
  </r>
  <r>
    <x v="193"/>
    <x v="16"/>
    <s v="02"/>
    <s v="Kvinnor och män"/>
    <x v="1"/>
    <n v="7349"/>
  </r>
  <r>
    <x v="193"/>
    <x v="16"/>
    <s v="02"/>
    <s v="Kvinnor och män"/>
    <x v="2"/>
    <n v="9462"/>
  </r>
  <r>
    <x v="194"/>
    <x v="16"/>
    <s v="01"/>
    <s v="Kvinnor och män"/>
    <x v="0"/>
    <n v="46828"/>
  </r>
  <r>
    <x v="194"/>
    <x v="16"/>
    <s v="01"/>
    <s v="Kvinnor och män"/>
    <x v="1"/>
    <n v="9155"/>
  </r>
  <r>
    <x v="194"/>
    <x v="16"/>
    <s v="01"/>
    <s v="Kvinnor och män"/>
    <x v="2"/>
    <n v="11312"/>
  </r>
  <r>
    <x v="195"/>
    <x v="17"/>
    <s v="12"/>
    <s v="Kvinnor och män"/>
    <x v="0"/>
    <n v="32255"/>
  </r>
  <r>
    <x v="195"/>
    <x v="17"/>
    <s v="12"/>
    <s v="Kvinnor och män"/>
    <x v="1"/>
    <n v="6411"/>
  </r>
  <r>
    <x v="195"/>
    <x v="17"/>
    <s v="12"/>
    <s v="Kvinnor och män"/>
    <x v="2"/>
    <n v="7808"/>
  </r>
  <r>
    <x v="196"/>
    <x v="17"/>
    <s v="11"/>
    <s v="Kvinnor och män"/>
    <x v="0"/>
    <n v="42374"/>
  </r>
  <r>
    <x v="196"/>
    <x v="17"/>
    <s v="11"/>
    <s v="Kvinnor och män"/>
    <x v="1"/>
    <n v="8729"/>
  </r>
  <r>
    <x v="196"/>
    <x v="17"/>
    <s v="11"/>
    <s v="Kvinnor och män"/>
    <x v="2"/>
    <n v="10969"/>
  </r>
  <r>
    <x v="197"/>
    <x v="17"/>
    <s v="10"/>
    <s v="Kvinnor och män"/>
    <x v="0"/>
    <n v="45327"/>
  </r>
  <r>
    <x v="197"/>
    <x v="17"/>
    <s v="10"/>
    <s v="Kvinnor och män"/>
    <x v="1"/>
    <n v="9436"/>
  </r>
  <r>
    <x v="197"/>
    <x v="17"/>
    <s v="10"/>
    <s v="Kvinnor och män"/>
    <x v="2"/>
    <n v="11889"/>
  </r>
  <r>
    <x v="198"/>
    <x v="17"/>
    <s v="09"/>
    <s v="Kvinnor och män"/>
    <x v="0"/>
    <n v="43255"/>
  </r>
  <r>
    <x v="198"/>
    <x v="17"/>
    <s v="09"/>
    <s v="Kvinnor och män"/>
    <x v="1"/>
    <n v="8619"/>
  </r>
  <r>
    <x v="198"/>
    <x v="17"/>
    <s v="09"/>
    <s v="Kvinnor och män"/>
    <x v="2"/>
    <n v="11707"/>
  </r>
  <r>
    <x v="199"/>
    <x v="17"/>
    <s v="08"/>
    <s v="Kvinnor och män"/>
    <x v="0"/>
    <n v="42092"/>
  </r>
  <r>
    <x v="199"/>
    <x v="17"/>
    <s v="08"/>
    <s v="Kvinnor och män"/>
    <x v="1"/>
    <n v="8615"/>
  </r>
  <r>
    <x v="199"/>
    <x v="17"/>
    <s v="08"/>
    <s v="Kvinnor och män"/>
    <x v="2"/>
    <n v="11674"/>
  </r>
  <r>
    <x v="200"/>
    <x v="17"/>
    <s v="07"/>
    <s v="Kvinnor och män"/>
    <x v="0"/>
    <n v="27460"/>
  </r>
  <r>
    <x v="200"/>
    <x v="17"/>
    <s v="07"/>
    <s v="Kvinnor och män"/>
    <x v="1"/>
    <n v="4933"/>
  </r>
  <r>
    <x v="200"/>
    <x v="17"/>
    <s v="07"/>
    <s v="Kvinnor och män"/>
    <x v="2"/>
    <n v="6800"/>
  </r>
  <r>
    <x v="201"/>
    <x v="17"/>
    <s v="06"/>
    <s v="Kvinnor och män"/>
    <x v="0"/>
    <n v="35126"/>
  </r>
  <r>
    <x v="201"/>
    <x v="17"/>
    <s v="06"/>
    <s v="Kvinnor och män"/>
    <x v="1"/>
    <n v="7101"/>
  </r>
  <r>
    <x v="201"/>
    <x v="17"/>
    <s v="06"/>
    <s v="Kvinnor och män"/>
    <x v="2"/>
    <n v="9299"/>
  </r>
  <r>
    <x v="202"/>
    <x v="17"/>
    <s v="05"/>
    <s v="Kvinnor och män"/>
    <x v="0"/>
    <n v="40414"/>
  </r>
  <r>
    <x v="202"/>
    <x v="17"/>
    <s v="05"/>
    <s v="Kvinnor och män"/>
    <x v="1"/>
    <n v="8189"/>
  </r>
  <r>
    <x v="202"/>
    <x v="17"/>
    <s v="05"/>
    <s v="Kvinnor och män"/>
    <x v="2"/>
    <n v="10973"/>
  </r>
  <r>
    <x v="203"/>
    <x v="17"/>
    <s v="04"/>
    <s v="Kvinnor och män"/>
    <x v="0"/>
    <n v="33676"/>
  </r>
  <r>
    <x v="203"/>
    <x v="17"/>
    <s v="04"/>
    <s v="Kvinnor och män"/>
    <x v="1"/>
    <n v="6921"/>
  </r>
  <r>
    <x v="203"/>
    <x v="17"/>
    <s v="04"/>
    <s v="Kvinnor och män"/>
    <x v="2"/>
    <n v="8838"/>
  </r>
  <r>
    <x v="204"/>
    <x v="17"/>
    <s v="03"/>
    <s v="Kvinnor och män"/>
    <x v="0"/>
    <n v="45974"/>
  </r>
  <r>
    <x v="204"/>
    <x v="17"/>
    <s v="03"/>
    <s v="Kvinnor och män"/>
    <x v="1"/>
    <n v="8954"/>
  </r>
  <r>
    <x v="204"/>
    <x v="17"/>
    <s v="03"/>
    <s v="Kvinnor och män"/>
    <x v="2"/>
    <n v="11724"/>
  </r>
  <r>
    <x v="205"/>
    <x v="17"/>
    <s v="02"/>
    <s v="Kvinnor och män"/>
    <x v="0"/>
    <n v="42648"/>
  </r>
  <r>
    <x v="205"/>
    <x v="17"/>
    <s v="02"/>
    <s v="Kvinnor och män"/>
    <x v="1"/>
    <n v="7951"/>
  </r>
  <r>
    <x v="205"/>
    <x v="17"/>
    <s v="02"/>
    <s v="Kvinnor och män"/>
    <x v="2"/>
    <n v="11133"/>
  </r>
  <r>
    <x v="206"/>
    <x v="17"/>
    <s v="01"/>
    <s v="Kvinnor och män"/>
    <x v="0"/>
    <n v="48524"/>
  </r>
  <r>
    <x v="206"/>
    <x v="17"/>
    <s v="01"/>
    <s v="Kvinnor och män"/>
    <x v="1"/>
    <n v="9589"/>
  </r>
  <r>
    <x v="206"/>
    <x v="17"/>
    <s v="01"/>
    <s v="Kvinnor och män"/>
    <x v="2"/>
    <n v="124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487632-0F8D-4AA7-A673-36CE67F9D396}" name="Pivottabell4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4:E24" firstHeaderRow="1" firstDataRow="2" firstDataCol="1" rowPageCount="1" colPageCount="1"/>
  <pivotFields count="6">
    <pivotField axis="axisPage" showAll="0">
      <items count="208"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9"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axis="axisCol" showAll="0">
      <items count="4">
        <item x="1"/>
        <item x="2"/>
        <item x="0"/>
        <item t="default"/>
      </items>
    </pivotField>
    <pivotField dataField="1" numFmtId="3"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umma av Antal startade fal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32B3A1-28AD-49EE-8EFE-D1540B09859E}" name="Pivottabell1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4:D29" firstHeaderRow="0" firstDataRow="1" firstDataCol="1" rowPageCount="2" colPageCount="1"/>
  <pivotFields count="6">
    <pivotField axis="axisRow" showAll="0">
      <items count="25"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Page" showAll="0">
      <items count="5">
        <item x="1"/>
        <item x="0"/>
        <item x="2"/>
        <item x="3"/>
        <item t="default"/>
      </items>
    </pivotField>
    <pivotField axis="axisPage" showAll="0">
      <items count="4">
        <item x="1"/>
        <item x="0"/>
        <item x="2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1" item="2" hier="-1"/>
    <pageField fld="2" item="1" hier="-1"/>
  </pageFields>
  <dataFields count="3">
    <dataField name="Summa av Antal nettodagar" fld="5" baseField="0" baseItem="23" numFmtId="3"/>
    <dataField name="Summa av Belopp i 1000-tal kr" fld="4" baseField="0" baseItem="23" numFmtId="3"/>
    <dataField name="Summa av Antal mottagar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forsakringskassan.se/download/18.215378bf1888fa695b813/1686204104844/ekonomisk-trygghet-vid-nedsatt-arbetsformaga-pa-grund-av-sjukdom-korta-analyser-2023-3.pdf" TargetMode="External"/><Relationship Id="rId7" Type="http://schemas.openxmlformats.org/officeDocument/2006/relationships/hyperlink" Target="file:///\\smb.bigdata-prod-nfs.sfa.se\smb_sasdata_prod\grund\dokumentation\Stella\HTML_GRUND\_START\index.html" TargetMode="External"/><Relationship Id="rId2" Type="http://schemas.openxmlformats.org/officeDocument/2006/relationships/hyperlink" Target="https://www.forsakringskassan.se/download/18.7cd2923018425d8c4fc1f18/1677059566885/forsakringskassans-arsredovisning-2022.pdf" TargetMode="External"/><Relationship Id="rId1" Type="http://schemas.openxmlformats.org/officeDocument/2006/relationships/hyperlink" Target="https://grupprum.sfa.se/natverk/Analystjansten/Documents/AT2023-4%20PGI%20f%C3%B6r%20f%C3%B6rs%C3%A4krade%20som%20f%C3%A5tt%20en%20utbetalning%20av%20F%C3%B6rs%C3%A4kringskassan.docx" TargetMode="External"/><Relationship Id="rId6" Type="http://schemas.openxmlformats.org/officeDocument/2006/relationships/hyperlink" Target="https://skr.se/skr/halsasjukvard/ekonomiavgifter/kostnadperpatientkpp/kppdatabas.46722.html" TargetMode="External"/><Relationship Id="rId5" Type="http://schemas.openxmlformats.org/officeDocument/2006/relationships/hyperlink" Target="https://www.statistikdatabasen.scb.se/pxweb/sv/ssd/START__OE__OE0101/" TargetMode="External"/><Relationship Id="rId4" Type="http://schemas.openxmlformats.org/officeDocument/2006/relationships/hyperlink" Target="https://www.forsakringskassan.se/statistik-och-analys/statistikdataba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29C6-EB57-4C60-9C00-676CDC5D0E13}">
  <sheetPr>
    <tabColor theme="9" tint="0.39997558519241921"/>
  </sheetPr>
  <dimension ref="A1:W53"/>
  <sheetViews>
    <sheetView showGridLines="0" tabSelected="1" workbookViewId="0">
      <selection activeCell="M23" sqref="M23"/>
    </sheetView>
  </sheetViews>
  <sheetFormatPr defaultRowHeight="15" x14ac:dyDescent="0.25"/>
  <cols>
    <col min="1" max="1" width="2.28515625" customWidth="1"/>
    <col min="2" max="2" width="1.140625" customWidth="1"/>
    <col min="3" max="3" width="30.7109375" customWidth="1"/>
    <col min="4" max="4" width="9.5703125" bestFit="1" customWidth="1"/>
    <col min="6" max="6" width="1.42578125" customWidth="1"/>
    <col min="8" max="8" width="11" customWidth="1"/>
    <col min="9" max="10" width="9.85546875" bestFit="1" customWidth="1"/>
    <col min="11" max="11" width="9.28515625" customWidth="1"/>
    <col min="15" max="15" width="1.42578125" customWidth="1"/>
  </cols>
  <sheetData>
    <row r="1" spans="1:23" s="25" customFormat="1" x14ac:dyDescent="0.25">
      <c r="A1" s="24" t="s">
        <v>113</v>
      </c>
    </row>
    <row r="2" spans="1:23" s="42" customFormat="1" x14ac:dyDescent="0.25">
      <c r="A2" s="41"/>
      <c r="I2" s="26">
        <v>5</v>
      </c>
      <c r="J2" s="26">
        <v>10</v>
      </c>
      <c r="K2" s="26">
        <v>15</v>
      </c>
      <c r="L2" s="26">
        <v>20</v>
      </c>
      <c r="M2" s="26">
        <v>25</v>
      </c>
      <c r="N2" s="26">
        <v>30</v>
      </c>
      <c r="O2" s="26"/>
      <c r="P2" s="26">
        <f>_xlfn.NUMBERVALUE(LEFT(P4,2))</f>
        <v>20</v>
      </c>
    </row>
    <row r="3" spans="1:23" s="42" customFormat="1" x14ac:dyDescent="0.25">
      <c r="A3" s="41"/>
      <c r="B3" s="45"/>
      <c r="F3" s="41" t="s">
        <v>110</v>
      </c>
      <c r="O3" s="54"/>
      <c r="R3" s="51" t="s">
        <v>112</v>
      </c>
      <c r="S3" s="52"/>
      <c r="T3" s="52"/>
      <c r="U3" s="52"/>
      <c r="V3" s="52"/>
      <c r="W3" s="52"/>
    </row>
    <row r="4" spans="1:23" s="42" customFormat="1" x14ac:dyDescent="0.25">
      <c r="A4" s="41"/>
      <c r="B4" s="46" t="s">
        <v>108</v>
      </c>
      <c r="C4" s="46"/>
      <c r="D4" s="49"/>
      <c r="F4" s="16" t="s">
        <v>95</v>
      </c>
      <c r="G4" s="17"/>
      <c r="H4" s="17"/>
      <c r="I4" s="69" t="s">
        <v>104</v>
      </c>
      <c r="J4" s="69" t="str">
        <f>J2&amp;" år"</f>
        <v>10 år</v>
      </c>
      <c r="K4" s="69" t="str">
        <f>K2&amp;" år"</f>
        <v>15 år</v>
      </c>
      <c r="L4" s="69" t="str">
        <f>L2&amp;" år"</f>
        <v>20 år</v>
      </c>
      <c r="M4" s="69" t="str">
        <f>M2&amp;" år"</f>
        <v>25 år</v>
      </c>
      <c r="N4" s="69" t="str">
        <f>N2&amp;" år"</f>
        <v>30 år</v>
      </c>
      <c r="O4" s="70"/>
      <c r="P4" s="69" t="str">
        <f>D8&amp;" år"</f>
        <v>20 år</v>
      </c>
      <c r="Q4" s="71"/>
      <c r="R4" s="72" t="str">
        <f>I4</f>
        <v>5 år</v>
      </c>
      <c r="S4" s="72" t="str">
        <f t="shared" ref="S4:W4" si="0">J4</f>
        <v>10 år</v>
      </c>
      <c r="T4" s="72" t="str">
        <f t="shared" si="0"/>
        <v>15 år</v>
      </c>
      <c r="U4" s="72" t="str">
        <f t="shared" si="0"/>
        <v>20 år</v>
      </c>
      <c r="V4" s="72" t="str">
        <f t="shared" si="0"/>
        <v>25 år</v>
      </c>
      <c r="W4" s="72" t="str">
        <f t="shared" si="0"/>
        <v>30 år</v>
      </c>
    </row>
    <row r="5" spans="1:23" s="42" customFormat="1" x14ac:dyDescent="0.25">
      <c r="A5" s="41"/>
      <c r="C5" s="74" t="s">
        <v>109</v>
      </c>
      <c r="D5" s="50">
        <v>1250000</v>
      </c>
      <c r="G5" s="15" t="str">
        <f>RIGHT(H5,1)&amp;" procent"</f>
        <v>1 procent</v>
      </c>
      <c r="H5" s="26">
        <v>1.01</v>
      </c>
      <c r="I5" s="55">
        <f>$D$5/I15</f>
        <v>191.21481932420292</v>
      </c>
      <c r="J5" s="55">
        <f t="shared" ref="J5:N5" si="1">$D$5/J15</f>
        <v>106.88857282037212</v>
      </c>
      <c r="K5" s="55">
        <f t="shared" si="1"/>
        <v>75.294910365232766</v>
      </c>
      <c r="L5" s="55">
        <f t="shared" si="1"/>
        <v>58.767671321300348</v>
      </c>
      <c r="M5" s="55">
        <f t="shared" si="1"/>
        <v>48.614656105721338</v>
      </c>
      <c r="N5" s="55">
        <f t="shared" si="1"/>
        <v>41.751528613154996</v>
      </c>
      <c r="O5" s="54"/>
      <c r="P5" s="55">
        <f t="shared" ref="P5" si="2">$D$5/P15</f>
        <v>58.767671321300348</v>
      </c>
      <c r="Q5" s="48"/>
      <c r="R5" s="53">
        <f>I5*_xlfn.NUMBERVALUE(LEFT(I$4,2))</f>
        <v>956.07409662101463</v>
      </c>
      <c r="S5" s="53">
        <f t="shared" ref="S5:S9" si="3">J5*_xlfn.NUMBERVALUE(LEFT(J$4,2))</f>
        <v>1068.8857282037211</v>
      </c>
      <c r="T5" s="53">
        <f t="shared" ref="T5:T9" si="4">K5*_xlfn.NUMBERVALUE(LEFT(K$4,2))</f>
        <v>1129.4236554784916</v>
      </c>
      <c r="U5" s="53">
        <f t="shared" ref="U5:U9" si="5">L5*_xlfn.NUMBERVALUE(LEFT(L$4,2))</f>
        <v>1175.353426426007</v>
      </c>
      <c r="V5" s="53">
        <f>M5*_xlfn.NUMBERVALUE(LEFT(M$4,2))</f>
        <v>1215.3664026430333</v>
      </c>
      <c r="W5" s="53">
        <f t="shared" ref="W5:W9" si="6">N5*_xlfn.NUMBERVALUE(LEFT(N$4,2))</f>
        <v>1252.5458583946499</v>
      </c>
    </row>
    <row r="6" spans="1:23" s="42" customFormat="1" x14ac:dyDescent="0.25">
      <c r="A6" s="41"/>
      <c r="G6" s="15" t="str">
        <f t="shared" ref="G6:G9" si="7">RIGHT(H6,1)&amp;" procent"</f>
        <v>2 procent</v>
      </c>
      <c r="H6" s="26">
        <v>1.02</v>
      </c>
      <c r="I6" s="55">
        <f t="shared" ref="I6:N6" si="8">$D$5/I16</f>
        <v>195.89931374996715</v>
      </c>
      <c r="J6" s="55">
        <f t="shared" si="8"/>
        <v>112.12153927608023</v>
      </c>
      <c r="K6" s="55">
        <f t="shared" si="8"/>
        <v>80.817495948994363</v>
      </c>
      <c r="L6" s="55">
        <f t="shared" si="8"/>
        <v>64.505495000083897</v>
      </c>
      <c r="M6" s="55">
        <f t="shared" si="8"/>
        <v>54.535784374074822</v>
      </c>
      <c r="N6" s="55">
        <f t="shared" si="8"/>
        <v>47.838989731337691</v>
      </c>
      <c r="O6" s="54"/>
      <c r="P6" s="55">
        <f t="shared" ref="P6" si="9">$D$5/P16</f>
        <v>64.505495000083897</v>
      </c>
      <c r="Q6" s="48"/>
      <c r="R6" s="53">
        <f t="shared" ref="R6:R9" si="10">I6*_xlfn.NUMBERVALUE(LEFT(I$4,2))</f>
        <v>979.49656874983577</v>
      </c>
      <c r="S6" s="53">
        <f t="shared" si="3"/>
        <v>1121.2153927608024</v>
      </c>
      <c r="T6" s="53">
        <f t="shared" si="4"/>
        <v>1212.2624392349155</v>
      </c>
      <c r="U6" s="53">
        <f t="shared" si="5"/>
        <v>1290.1099000016779</v>
      </c>
      <c r="V6" s="53">
        <f t="shared" ref="V6:V9" si="11">M6*_xlfn.NUMBERVALUE(LEFT(M$4,2))</f>
        <v>1363.3946093518705</v>
      </c>
      <c r="W6" s="53">
        <f t="shared" si="6"/>
        <v>1435.1696919401306</v>
      </c>
    </row>
    <row r="7" spans="1:23" s="42" customFormat="1" x14ac:dyDescent="0.25">
      <c r="A7" s="41"/>
      <c r="B7" s="46" t="s">
        <v>129</v>
      </c>
      <c r="C7" s="46"/>
      <c r="D7" s="46"/>
      <c r="G7" s="10" t="str">
        <f t="shared" si="7"/>
        <v>3 procent</v>
      </c>
      <c r="H7" s="56">
        <v>1.03</v>
      </c>
      <c r="I7" s="57">
        <f>$D$5/I17</f>
        <v>200.59525693801891</v>
      </c>
      <c r="J7" s="57">
        <f t="shared" ref="J7:N7" si="12">$D$5/J17</f>
        <v>117.44375392883632</v>
      </c>
      <c r="K7" s="57">
        <f t="shared" si="12"/>
        <v>86.510157095949694</v>
      </c>
      <c r="L7" s="57">
        <f t="shared" si="12"/>
        <v>70.493753363882689</v>
      </c>
      <c r="M7" s="57">
        <f t="shared" si="12"/>
        <v>60.786065241000209</v>
      </c>
      <c r="N7" s="57">
        <f t="shared" si="12"/>
        <v>54.331981430242813</v>
      </c>
      <c r="O7" s="54"/>
      <c r="P7" s="57">
        <f t="shared" ref="P7" si="13">$D$5/P17</f>
        <v>70.493753363882689</v>
      </c>
      <c r="Q7" s="48"/>
      <c r="R7" s="58">
        <f t="shared" si="10"/>
        <v>1002.9762846900945</v>
      </c>
      <c r="S7" s="58">
        <f t="shared" si="3"/>
        <v>1174.437539288363</v>
      </c>
      <c r="T7" s="58">
        <f t="shared" si="4"/>
        <v>1297.6523564392455</v>
      </c>
      <c r="U7" s="58">
        <f t="shared" si="5"/>
        <v>1409.8750672776537</v>
      </c>
      <c r="V7" s="58">
        <f t="shared" si="11"/>
        <v>1519.6516310250051</v>
      </c>
      <c r="W7" s="58">
        <f t="shared" si="6"/>
        <v>1629.9594429072845</v>
      </c>
    </row>
    <row r="8" spans="1:23" s="42" customFormat="1" x14ac:dyDescent="0.25">
      <c r="A8" s="41"/>
      <c r="C8" s="73" t="s">
        <v>130</v>
      </c>
      <c r="D8" s="50">
        <v>20</v>
      </c>
      <c r="G8" s="15" t="str">
        <f t="shared" si="7"/>
        <v>4 procent</v>
      </c>
      <c r="H8" s="26">
        <v>1.04</v>
      </c>
      <c r="I8" s="55">
        <f t="shared" ref="I8:N8" si="14">$D$5/I18</f>
        <v>205.30067359065436</v>
      </c>
      <c r="J8" s="55">
        <f t="shared" si="14"/>
        <v>122.84882013362603</v>
      </c>
      <c r="K8" s="55">
        <f t="shared" si="14"/>
        <v>92.36070418768162</v>
      </c>
      <c r="L8" s="55">
        <f t="shared" si="14"/>
        <v>76.71266360949086</v>
      </c>
      <c r="M8" s="55">
        <f t="shared" si="14"/>
        <v>67.335905052106398</v>
      </c>
      <c r="N8" s="55">
        <f t="shared" si="14"/>
        <v>61.188539210320606</v>
      </c>
      <c r="O8" s="54"/>
      <c r="P8" s="55">
        <f t="shared" ref="P8" si="15">$D$5/P18</f>
        <v>76.71266360949086</v>
      </c>
      <c r="Q8" s="48"/>
      <c r="R8" s="53">
        <f t="shared" si="10"/>
        <v>1026.5033679532717</v>
      </c>
      <c r="S8" s="53">
        <f t="shared" si="3"/>
        <v>1228.4882013362603</v>
      </c>
      <c r="T8" s="53">
        <f t="shared" si="4"/>
        <v>1385.4105628152242</v>
      </c>
      <c r="U8" s="53">
        <f t="shared" si="5"/>
        <v>1534.2532721898172</v>
      </c>
      <c r="V8" s="53">
        <f t="shared" si="11"/>
        <v>1683.39762630266</v>
      </c>
      <c r="W8" s="53">
        <f t="shared" si="6"/>
        <v>1835.6561763096181</v>
      </c>
    </row>
    <row r="9" spans="1:23" s="42" customFormat="1" x14ac:dyDescent="0.25">
      <c r="A9" s="41"/>
      <c r="G9" s="15" t="str">
        <f t="shared" si="7"/>
        <v>5 procent</v>
      </c>
      <c r="H9" s="26">
        <v>1.05</v>
      </c>
      <c r="I9" s="55">
        <f t="shared" ref="I9:N9" si="16">$D$5/I19</f>
        <v>210.01364036775448</v>
      </c>
      <c r="J9" s="55">
        <f t="shared" si="16"/>
        <v>128.33029276192548</v>
      </c>
      <c r="K9" s="55">
        <f t="shared" si="16"/>
        <v>98.356452636704077</v>
      </c>
      <c r="L9" s="55">
        <f t="shared" si="16"/>
        <v>83.141086669651685</v>
      </c>
      <c r="M9" s="55">
        <f t="shared" si="16"/>
        <v>74.153101063593738</v>
      </c>
      <c r="N9" s="55">
        <f t="shared" si="16"/>
        <v>68.362568012353108</v>
      </c>
      <c r="O9" s="54"/>
      <c r="P9" s="55">
        <f t="shared" ref="P9" si="17">$D$5/P19</f>
        <v>83.141086669651685</v>
      </c>
      <c r="Q9" s="48"/>
      <c r="R9" s="53">
        <f t="shared" si="10"/>
        <v>1050.0682018387724</v>
      </c>
      <c r="S9" s="53">
        <f t="shared" si="3"/>
        <v>1283.3029276192547</v>
      </c>
      <c r="T9" s="53">
        <f t="shared" si="4"/>
        <v>1475.3467895505612</v>
      </c>
      <c r="U9" s="53">
        <f t="shared" si="5"/>
        <v>1662.8217333930338</v>
      </c>
      <c r="V9" s="53">
        <f t="shared" si="11"/>
        <v>1853.8275265898435</v>
      </c>
      <c r="W9" s="53">
        <f t="shared" si="6"/>
        <v>2050.877040370593</v>
      </c>
    </row>
    <row r="10" spans="1:23" s="42" customFormat="1" x14ac:dyDescent="0.25">
      <c r="A10" s="41"/>
      <c r="G10" s="5"/>
      <c r="H10" s="26"/>
      <c r="I10" s="48"/>
      <c r="J10" s="48"/>
      <c r="K10" s="48"/>
      <c r="L10" s="48"/>
      <c r="M10" s="48"/>
      <c r="N10" s="48"/>
      <c r="O10" s="54"/>
      <c r="P10" s="48"/>
    </row>
    <row r="11" spans="1:23" s="42" customFormat="1" x14ac:dyDescent="0.25">
      <c r="A11" s="41"/>
      <c r="G11" s="5"/>
      <c r="H11" s="26"/>
      <c r="O11" s="54"/>
    </row>
    <row r="12" spans="1:23" x14ac:dyDescent="0.25">
      <c r="B12" s="43" t="s">
        <v>102</v>
      </c>
      <c r="C12" s="43"/>
      <c r="D12" s="44"/>
      <c r="F12" s="43" t="s">
        <v>107</v>
      </c>
      <c r="G12" s="44"/>
      <c r="H12" s="44"/>
      <c r="I12" s="44"/>
      <c r="J12" s="44"/>
      <c r="K12" s="44"/>
      <c r="L12" s="44"/>
      <c r="M12" s="44"/>
      <c r="N12" s="44"/>
      <c r="O12" s="54"/>
      <c r="P12" s="44"/>
    </row>
    <row r="13" spans="1:23" x14ac:dyDescent="0.25">
      <c r="B13" s="22"/>
      <c r="C13" s="21"/>
      <c r="D13" s="22">
        <v>2022</v>
      </c>
      <c r="I13" s="26">
        <v>5</v>
      </c>
      <c r="J13" s="26">
        <v>10</v>
      </c>
      <c r="K13" s="26">
        <v>15</v>
      </c>
      <c r="L13" s="26">
        <v>20</v>
      </c>
      <c r="M13" s="26">
        <v>25</v>
      </c>
      <c r="N13" s="26">
        <v>30</v>
      </c>
      <c r="O13" s="54"/>
      <c r="P13" s="26"/>
    </row>
    <row r="14" spans="1:23" x14ac:dyDescent="0.25">
      <c r="B14" s="16" t="s">
        <v>53</v>
      </c>
      <c r="C14" s="16"/>
      <c r="D14" s="17"/>
      <c r="F14" s="16" t="s">
        <v>95</v>
      </c>
      <c r="G14" s="17"/>
      <c r="H14" s="17"/>
      <c r="I14" s="69" t="str">
        <f t="shared" ref="I14:J14" si="18">I13&amp;" år"</f>
        <v>5 år</v>
      </c>
      <c r="J14" s="69" t="str">
        <f t="shared" si="18"/>
        <v>10 år</v>
      </c>
      <c r="K14" s="69" t="str">
        <f>K13&amp;" år"</f>
        <v>15 år</v>
      </c>
      <c r="L14" s="69" t="str">
        <f>L13&amp;" år"</f>
        <v>20 år</v>
      </c>
      <c r="M14" s="69" t="str">
        <f>M13&amp;" år"</f>
        <v>25 år</v>
      </c>
      <c r="N14" s="69" t="str">
        <f>N13&amp;" år"</f>
        <v>30 år</v>
      </c>
      <c r="O14" s="70"/>
      <c r="P14" s="69" t="str">
        <f>P4</f>
        <v>20 år</v>
      </c>
      <c r="Q14" s="5"/>
    </row>
    <row r="15" spans="1:23" x14ac:dyDescent="0.25">
      <c r="C15" s="11" t="s">
        <v>48</v>
      </c>
      <c r="D15" s="12">
        <f>INDEX(Sjukpenning!$A$2:$H$25,MATCH('Nettodagar per år'!D$13,Sjukpenning!$A$2:$A$25,0),MATCH('Nettodagar per år'!$C15,Sjukpenning!$A$1:$H$1,0))</f>
        <v>669.21171299251841</v>
      </c>
      <c r="G15" s="15" t="str">
        <f t="shared" ref="G15:G19" si="19">RIGHT(H15,1)&amp;" procent"</f>
        <v>1 procent</v>
      </c>
      <c r="H15" s="26">
        <v>1.01</v>
      </c>
      <c r="I15" s="54">
        <f>INDEX(Diskontering!$A$2:$O$50,MATCH(_xlfn.NUMBERVALUE(LEFT('Nettodagar per år'!I$14,2)),Diskontering!$B$2:$B$50,1),MATCH('Nettodagar per år'!$G15,Diskontering!$A$1:$O$1,1))</f>
        <v>6537.1502293482645</v>
      </c>
      <c r="J15" s="54">
        <f>INDEX(Diskontering!$A$2:$O$50,MATCH(_xlfn.NUMBERVALUE(LEFT('Nettodagar per år'!J$14,2)),Diskontering!$B$2:$B$50,1),MATCH('Nettodagar per år'!$G15,Diskontering!$A$1:$O$1,1))</f>
        <v>11694.421274579501</v>
      </c>
      <c r="K15" s="54">
        <f>INDEX(Diskontering!$A$2:$O$50,MATCH(_xlfn.NUMBERVALUE(LEFT('Nettodagar per år'!K$14,2)),Diskontering!$B$2:$B$50,1),MATCH('Nettodagar per år'!$G15,Diskontering!$A$1:$O$1,1))</f>
        <v>16601.387715804816</v>
      </c>
      <c r="L15" s="54">
        <f>INDEX(Diskontering!$A$2:$O$50,MATCH(_xlfn.NUMBERVALUE(LEFT('Nettodagar per år'!L$14,2)),Diskontering!$B$2:$B$50,1),MATCH('Nettodagar per år'!$G15,Diskontering!$A$1:$O$1,1))</f>
        <v>21270.197914868499</v>
      </c>
      <c r="M15" s="54">
        <f>INDEX(Diskontering!$A$2:$O$50,MATCH(_xlfn.NUMBERVALUE(LEFT('Nettodagar per år'!M$14,2)),Diskontering!$B$2:$B$50,1),MATCH('Nettodagar per år'!$G15,Diskontering!$A$1:$O$1,1))</f>
        <v>25712.410621226027</v>
      </c>
      <c r="N15" s="54">
        <f>INDEX(Diskontering!$A$2:$O$50,MATCH(_xlfn.NUMBERVALUE(LEFT('Nettodagar per år'!N$14,2)),Diskontering!$B$2:$B$50,1),MATCH('Nettodagar per år'!$G15,Diskontering!$A$1:$O$1,1))</f>
        <v>29939.023588375931</v>
      </c>
      <c r="O15" s="54"/>
      <c r="P15" s="54">
        <f>INDEX(Diskontering!$A$2:$O$50,MATCH(_xlfn.NUMBERVALUE(LEFT('Nettodagar per år'!P$14,2)),Diskontering!$B$2:$B$50,1),MATCH('Nettodagar per år'!$G15,Diskontering!$A$1:$O$1,1))</f>
        <v>21270.197914868499</v>
      </c>
      <c r="Q15" s="54"/>
    </row>
    <row r="16" spans="1:23" x14ac:dyDescent="0.25">
      <c r="C16" s="11" t="s">
        <v>49</v>
      </c>
      <c r="D16" s="12">
        <f>INDEX(Sjukpenning!$A$2:$H$25,MATCH('Nettodagar per år'!D$13,Sjukpenning!$A$2:$A$25,0),MATCH('Nettodagar per år'!$C16,Sjukpenning!$A$1:$H$1,0))</f>
        <v>100.44662410446449</v>
      </c>
      <c r="G16" s="15" t="str">
        <f t="shared" si="19"/>
        <v>2 procent</v>
      </c>
      <c r="H16" s="26">
        <v>1.02</v>
      </c>
      <c r="I16" s="54">
        <f>INDEX(Diskontering!$A$2:$O$50,MATCH(_xlfn.NUMBERVALUE(LEFT('Nettodagar per år'!I$14,2)),Diskontering!$B$2:$B$50,1),MATCH('Nettodagar per år'!$G16,Diskontering!$A$1:$O$1,1))</f>
        <v>6380.8288863911839</v>
      </c>
      <c r="J16" s="54">
        <f>INDEX(Diskontering!$A$2:$O$50,MATCH(_xlfn.NUMBERVALUE(LEFT('Nettodagar per år'!J$14,2)),Diskontering!$B$2:$B$50,1),MATCH('Nettodagar per år'!$G16,Diskontering!$A$1:$O$1,1))</f>
        <v>11148.616118461303</v>
      </c>
      <c r="K16" s="54">
        <f>INDEX(Diskontering!$A$2:$O$50,MATCH(_xlfn.NUMBERVALUE(LEFT('Nettodagar per år'!K$14,2)),Diskontering!$B$2:$B$50,1),MATCH('Nettodagar per år'!$G16,Diskontering!$A$1:$O$1,1))</f>
        <v>15466.947909260905</v>
      </c>
      <c r="L16" s="54">
        <f>INDEX(Diskontering!$A$2:$O$50,MATCH(_xlfn.NUMBERVALUE(LEFT('Nettodagar per år'!L$14,2)),Diskontering!$B$2:$B$50,1),MATCH('Nettodagar per år'!$G16,Diskontering!$A$1:$O$1,1))</f>
        <v>19378.1940592561</v>
      </c>
      <c r="M16" s="54">
        <f>INDEX(Diskontering!$A$2:$O$50,MATCH(_xlfn.NUMBERVALUE(LEFT('Nettodagar per år'!M$14,2)),Diskontering!$B$2:$B$50,1),MATCH('Nettodagar per år'!$G16,Diskontering!$A$1:$O$1,1))</f>
        <v>22920.73020213539</v>
      </c>
      <c r="N16" s="54">
        <f>INDEX(Diskontering!$A$2:$O$50,MATCH(_xlfn.NUMBERVALUE(LEFT('Nettodagar per år'!N$14,2)),Diskontering!$B$2:$B$50,1),MATCH('Nettodagar per år'!$G16,Diskontering!$A$1:$O$1,1))</f>
        <v>26129.314331677193</v>
      </c>
      <c r="O16" s="54"/>
      <c r="P16" s="54">
        <f>INDEX(Diskontering!$A$2:$O$50,MATCH(_xlfn.NUMBERVALUE(LEFT('Nettodagar per år'!P$14,2)),Diskontering!$B$2:$B$50,1),MATCH('Nettodagar per år'!$G16,Diskontering!$A$1:$O$1,1))</f>
        <v>19378.1940592561</v>
      </c>
      <c r="Q16" s="54"/>
    </row>
    <row r="17" spans="2:17" x14ac:dyDescent="0.25">
      <c r="C17" s="9" t="s">
        <v>50</v>
      </c>
      <c r="D17" s="20">
        <f>INDEX(Sjukpenning!$A$2:$H$25,MATCH('Nettodagar per år'!D$13,Sjukpenning!$A$2:$A$25,0),MATCH('Nettodagar per år'!$C17,Sjukpenning!$A$1:$H$1,0))</f>
        <v>769.6583370969829</v>
      </c>
      <c r="G17" s="10" t="str">
        <f t="shared" si="19"/>
        <v>3 procent</v>
      </c>
      <c r="H17" s="56">
        <v>1.03</v>
      </c>
      <c r="I17" s="75">
        <f>INDEX(Diskontering!$A$2:$O$50,MATCH(_xlfn.NUMBERVALUE(LEFT('Nettodagar per år'!I$14,2)),Diskontering!$B$2:$B$50,1),MATCH('Nettodagar per år'!$G17,Diskontering!$A$1:$O$1,1))</f>
        <v>6231.4534205872687</v>
      </c>
      <c r="J17" s="75">
        <f>INDEX(Diskontering!$A$2:$O$50,MATCH(_xlfn.NUMBERVALUE(LEFT('Nettodagar per år'!J$14,2)),Diskontering!$B$2:$B$50,1),MATCH('Nettodagar per år'!$G17,Diskontering!$A$1:$O$1,1))</f>
        <v>10643.392757672094</v>
      </c>
      <c r="K17" s="75">
        <f>INDEX(Diskontering!$A$2:$O$50,MATCH(_xlfn.NUMBERVALUE(LEFT('Nettodagar per år'!K$14,2)),Diskontering!$B$2:$B$50,1),MATCH('Nettodagar per år'!$G17,Diskontering!$A$1:$O$1,1))</f>
        <v>14449.170386011512</v>
      </c>
      <c r="L17" s="75">
        <f>INDEX(Diskontering!$A$2:$O$50,MATCH(_xlfn.NUMBERVALUE(LEFT('Nettodagar per år'!L$14,2)),Diskontering!$B$2:$B$50,1),MATCH('Nettodagar per år'!$G17,Diskontering!$A$1:$O$1,1))</f>
        <v>17732.067599629823</v>
      </c>
      <c r="M17" s="75">
        <f>INDEX(Diskontering!$A$2:$O$50,MATCH(_xlfn.NUMBERVALUE(LEFT('Nettodagar per år'!M$14,2)),Diskontering!$B$2:$B$50,1),MATCH('Nettodagar per år'!$G17,Diskontering!$A$1:$O$1,1))</f>
        <v>20563.923574327277</v>
      </c>
      <c r="N17" s="75">
        <f>INDEX(Diskontering!$A$2:$O$50,MATCH(_xlfn.NUMBERVALUE(LEFT('Nettodagar per år'!N$14,2)),Diskontering!$B$2:$B$50,1),MATCH('Nettodagar per år'!$G17,Diskontering!$A$1:$O$1,1))</f>
        <v>23006.707414212073</v>
      </c>
      <c r="O17" s="75"/>
      <c r="P17" s="75">
        <f>INDEX(Diskontering!$A$2:$O$50,MATCH(_xlfn.NUMBERVALUE(LEFT('Nettodagar per år'!P$14,2)),Diskontering!$B$2:$B$50,1),MATCH('Nettodagar per år'!$G17,Diskontering!$A$1:$O$1,1))</f>
        <v>17732.067599629823</v>
      </c>
      <c r="Q17" s="54"/>
    </row>
    <row r="18" spans="2:17" x14ac:dyDescent="0.25">
      <c r="C18" s="5"/>
      <c r="G18" s="15" t="str">
        <f t="shared" si="19"/>
        <v>4 procent</v>
      </c>
      <c r="H18" s="26">
        <v>1.04</v>
      </c>
      <c r="I18" s="54">
        <f>INDEX(Diskontering!$A$2:$O$50,MATCH(_xlfn.NUMBERVALUE(LEFT('Nettodagar per år'!I$14,2)),Diskontering!$B$2:$B$50,1),MATCH('Nettodagar per år'!$G18,Diskontering!$A$1:$O$1,1))</f>
        <v>6088.630778154944</v>
      </c>
      <c r="J18" s="54">
        <f>INDEX(Diskontering!$A$2:$O$50,MATCH(_xlfn.NUMBERVALUE(LEFT('Nettodagar per år'!J$14,2)),Diskontering!$B$2:$B$50,1),MATCH('Nettodagar per år'!$G18,Diskontering!$A$1:$O$1,1))</f>
        <v>10175.107897986652</v>
      </c>
      <c r="K18" s="54">
        <f>INDEX(Diskontering!$A$2:$O$50,MATCH(_xlfn.NUMBERVALUE(LEFT('Nettodagar per år'!K$14,2)),Diskontering!$B$2:$B$50,1),MATCH('Nettodagar per år'!$G18,Diskontering!$A$1:$O$1,1))</f>
        <v>13533.894213928219</v>
      </c>
      <c r="L18" s="54">
        <f>INDEX(Diskontering!$A$2:$O$50,MATCH(_xlfn.NUMBERVALUE(LEFT('Nettodagar per år'!L$14,2)),Diskontering!$B$2:$B$50,1),MATCH('Nettodagar per år'!$G18,Diskontering!$A$1:$O$1,1))</f>
        <v>16294.57173281297</v>
      </c>
      <c r="M18" s="54">
        <f>INDEX(Diskontering!$A$2:$O$50,MATCH(_xlfn.NUMBERVALUE(LEFT('Nettodagar per år'!M$14,2)),Diskontering!$B$2:$B$50,1),MATCH('Nettodagar per år'!$G18,Diskontering!$A$1:$O$1,1))</f>
        <v>18563.647418605498</v>
      </c>
      <c r="N18" s="54">
        <f>INDEX(Diskontering!$A$2:$O$50,MATCH(_xlfn.NUMBERVALUE(LEFT('Nettodagar per år'!N$14,2)),Diskontering!$B$2:$B$50,1),MATCH('Nettodagar per år'!$G18,Diskontering!$A$1:$O$1,1))</f>
        <v>20428.662232046943</v>
      </c>
      <c r="O18" s="54"/>
      <c r="P18" s="54">
        <f>INDEX(Diskontering!$A$2:$O$50,MATCH(_xlfn.NUMBERVALUE(LEFT('Nettodagar per år'!P$14,2)),Diskontering!$B$2:$B$50,1),MATCH('Nettodagar per år'!$G18,Diskontering!$A$1:$O$1,1))</f>
        <v>16294.57173281297</v>
      </c>
      <c r="Q18" s="54"/>
    </row>
    <row r="19" spans="2:17" x14ac:dyDescent="0.25">
      <c r="B19" s="16" t="s">
        <v>51</v>
      </c>
      <c r="C19" s="18"/>
      <c r="D19" s="17"/>
      <c r="G19" s="15" t="str">
        <f t="shared" si="19"/>
        <v>5 procent</v>
      </c>
      <c r="H19" s="26">
        <v>1.05</v>
      </c>
      <c r="I19" s="54">
        <f>INDEX(Diskontering!$A$2:$O$50,MATCH(_xlfn.NUMBERVALUE(LEFT('Nettodagar per år'!I$14,2)),Diskontering!$B$2:$B$50,1),MATCH('Nettodagar per år'!$G19,Diskontering!$A$1:$O$1,1))</f>
        <v>5951.9943457535783</v>
      </c>
      <c r="J19" s="54">
        <f>INDEX(Diskontering!$A$2:$O$50,MATCH(_xlfn.NUMBERVALUE(LEFT('Nettodagar per år'!J$14,2)),Diskontering!$B$2:$B$50,1),MATCH('Nettodagar per år'!$G19,Diskontering!$A$1:$O$1,1))</f>
        <v>9740.4905194049752</v>
      </c>
      <c r="K19" s="54">
        <f>INDEX(Diskontering!$A$2:$O$50,MATCH(_xlfn.NUMBERVALUE(LEFT('Nettodagar per år'!K$14,2)),Diskontering!$B$2:$B$50,1),MATCH('Nettodagar per år'!$G19,Diskontering!$A$1:$O$1,1))</f>
        <v>12708.876403026479</v>
      </c>
      <c r="L19" s="54">
        <f>INDEX(Diskontering!$A$2:$O$50,MATCH(_xlfn.NUMBERVALUE(LEFT('Nettodagar per år'!L$14,2)),Diskontering!$B$2:$B$50,1),MATCH('Nettodagar per år'!$G19,Diskontering!$A$1:$O$1,1))</f>
        <v>15034.684415019527</v>
      </c>
      <c r="M19" s="54">
        <f>INDEX(Diskontering!$A$2:$O$50,MATCH(_xlfn.NUMBERVALUE(LEFT('Nettodagar per år'!M$14,2)),Diskontering!$B$2:$B$50,1),MATCH('Nettodagar per år'!$G19,Diskontering!$A$1:$O$1,1))</f>
        <v>16857.015850598065</v>
      </c>
      <c r="N19" s="54">
        <f>INDEX(Diskontering!$A$2:$O$50,MATCH(_xlfn.NUMBERVALUE(LEFT('Nettodagar per år'!N$14,2)),Diskontering!$B$2:$B$50,1),MATCH('Nettodagar per år'!$G19,Diskontering!$A$1:$O$1,1))</f>
        <v>18284.860214351884</v>
      </c>
      <c r="O19" s="54"/>
      <c r="P19" s="54">
        <f>INDEX(Diskontering!$A$2:$O$50,MATCH(_xlfn.NUMBERVALUE(LEFT('Nettodagar per år'!P$14,2)),Diskontering!$B$2:$B$50,1),MATCH('Nettodagar per år'!$G19,Diskontering!$A$1:$O$1,1))</f>
        <v>15034.684415019527</v>
      </c>
      <c r="Q19" s="54"/>
    </row>
    <row r="20" spans="2:17" x14ac:dyDescent="0.25">
      <c r="B20" s="10"/>
      <c r="C20" s="15" t="s">
        <v>90</v>
      </c>
      <c r="D20" s="12">
        <f>INDEX(Skatt!$A$2:$M$25,MATCH('Nettodagar per år'!D$13,Skatt!$A$2:$A$25,0),MATCH('Nettodagar per år'!$C20,Skatt!$A$1:$M$1,0))</f>
        <v>110.54283676990491</v>
      </c>
    </row>
    <row r="21" spans="2:17" x14ac:dyDescent="0.25">
      <c r="B21" s="10"/>
      <c r="C21" s="15" t="s">
        <v>86</v>
      </c>
      <c r="D21" s="12">
        <f>INDEX(Skatt!$A$2:$M$25,MATCH('Nettodagar per år'!D$13,Skatt!$A$2:$A$25,0),MATCH('Nettodagar per år'!$C21,Skatt!$A$1:$M$1,0))</f>
        <v>0.82289952930450305</v>
      </c>
    </row>
    <row r="22" spans="2:17" x14ac:dyDescent="0.25">
      <c r="C22" s="15" t="s">
        <v>87</v>
      </c>
      <c r="D22" s="12">
        <f>INDEX(Skatt!$A$2:$M$25,MATCH('Nettodagar per år'!D$13,Skatt!$A$2:$A$25,0),MATCH('Nettodagar per år'!$C22,Skatt!$A$1:$M$1,0))</f>
        <v>107.73126337811451</v>
      </c>
    </row>
    <row r="23" spans="2:17" x14ac:dyDescent="0.25">
      <c r="C23" s="10" t="s">
        <v>50</v>
      </c>
      <c r="D23" s="19">
        <f>SUM(D20:D22)</f>
        <v>219.09699967732394</v>
      </c>
    </row>
    <row r="25" spans="2:17" x14ac:dyDescent="0.25">
      <c r="B25" s="16" t="s">
        <v>52</v>
      </c>
      <c r="C25" s="17"/>
      <c r="D25" s="17"/>
    </row>
    <row r="26" spans="2:17" x14ac:dyDescent="0.25">
      <c r="C26" s="10" t="s">
        <v>50</v>
      </c>
      <c r="D26" s="20">
        <f>INDEX(Vårdkostnad!$A$2:$N$25,MATCH('Nettodagar per år'!D$13,Vårdkostnad!$A$2:$A$25,0),MATCH('Nettodagar per år'!$C26,Vårdkostnad!$A$1:$N$1,0))</f>
        <v>128.05119294619487</v>
      </c>
    </row>
    <row r="28" spans="2:17" x14ac:dyDescent="0.25">
      <c r="B28" s="16" t="s">
        <v>103</v>
      </c>
      <c r="C28" s="17"/>
      <c r="D28" s="17"/>
    </row>
    <row r="29" spans="2:17" x14ac:dyDescent="0.25">
      <c r="C29" s="10" t="s">
        <v>50</v>
      </c>
      <c r="D29" s="23">
        <f>SUMIF($C15:$C26,$C29,D15:D26)</f>
        <v>1116.8065297205017</v>
      </c>
    </row>
    <row r="31" spans="2:17" x14ac:dyDescent="0.25">
      <c r="C31" s="5"/>
    </row>
    <row r="32" spans="2:17" x14ac:dyDescent="0.25">
      <c r="B32" s="59" t="s">
        <v>114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2:12" x14ac:dyDescent="0.25">
      <c r="B33" s="62"/>
      <c r="C33" s="42" t="s">
        <v>116</v>
      </c>
      <c r="D33" s="63" t="s">
        <v>115</v>
      </c>
      <c r="E33" s="42"/>
      <c r="F33" s="42"/>
      <c r="G33" s="42"/>
      <c r="H33" s="42"/>
      <c r="I33" s="42"/>
      <c r="J33" s="42"/>
      <c r="K33" s="42"/>
      <c r="L33" s="64"/>
    </row>
    <row r="34" spans="2:12" x14ac:dyDescent="0.25">
      <c r="B34" s="62"/>
      <c r="C34" s="42"/>
      <c r="D34" s="42"/>
      <c r="E34" s="42"/>
      <c r="F34" s="42"/>
      <c r="G34" s="42"/>
      <c r="H34" s="42"/>
      <c r="I34" s="42"/>
      <c r="J34" s="42"/>
      <c r="K34" s="42"/>
      <c r="L34" s="64"/>
    </row>
    <row r="35" spans="2:12" x14ac:dyDescent="0.25">
      <c r="B35" s="62"/>
      <c r="C35" s="42" t="s">
        <v>120</v>
      </c>
      <c r="D35" s="63" t="s">
        <v>123</v>
      </c>
      <c r="E35" s="42"/>
      <c r="F35" s="42"/>
      <c r="G35" s="42"/>
      <c r="H35" s="42"/>
      <c r="I35" s="42"/>
      <c r="J35" s="42"/>
      <c r="K35" s="42"/>
      <c r="L35" s="64"/>
    </row>
    <row r="36" spans="2:12" x14ac:dyDescent="0.25">
      <c r="B36" s="62"/>
      <c r="C36" s="42"/>
      <c r="D36" s="42"/>
      <c r="E36" s="42"/>
      <c r="F36" s="42"/>
      <c r="G36" s="42"/>
      <c r="H36" s="42"/>
      <c r="I36" s="42"/>
      <c r="J36" s="42"/>
      <c r="K36" s="42"/>
      <c r="L36" s="64"/>
    </row>
    <row r="37" spans="2:12" x14ac:dyDescent="0.25">
      <c r="B37" s="62"/>
      <c r="C37" s="42" t="s">
        <v>117</v>
      </c>
      <c r="D37" s="63" t="s">
        <v>121</v>
      </c>
      <c r="E37" s="42"/>
      <c r="F37" s="42"/>
      <c r="G37" s="63"/>
      <c r="H37" s="42"/>
      <c r="I37" s="63"/>
      <c r="J37" s="42"/>
      <c r="K37" s="42"/>
      <c r="L37" s="64"/>
    </row>
    <row r="38" spans="2:12" x14ac:dyDescent="0.25">
      <c r="B38" s="62"/>
      <c r="C38" s="42"/>
      <c r="D38" s="42" t="s">
        <v>122</v>
      </c>
      <c r="E38" s="42"/>
      <c r="F38" s="42"/>
      <c r="G38" s="42"/>
      <c r="H38" s="42"/>
      <c r="I38" s="42"/>
      <c r="J38" s="42"/>
      <c r="K38" s="42"/>
      <c r="L38" s="64"/>
    </row>
    <row r="39" spans="2:12" x14ac:dyDescent="0.25">
      <c r="B39" s="62"/>
      <c r="C39" s="42"/>
      <c r="D39" s="42"/>
      <c r="E39" s="42"/>
      <c r="F39" s="42"/>
      <c r="G39" s="42"/>
      <c r="H39" s="42"/>
      <c r="I39" s="42"/>
      <c r="J39" s="42"/>
      <c r="K39" s="42"/>
      <c r="L39" s="64"/>
    </row>
    <row r="40" spans="2:12" x14ac:dyDescent="0.25">
      <c r="B40" s="62"/>
      <c r="C40" s="42" t="s">
        <v>119</v>
      </c>
      <c r="D40" s="63" t="s">
        <v>124</v>
      </c>
      <c r="E40" s="42"/>
      <c r="F40" s="42"/>
      <c r="G40" s="42"/>
      <c r="H40" s="42"/>
      <c r="I40" s="42"/>
      <c r="J40" s="42"/>
      <c r="K40" s="42"/>
      <c r="L40" s="64"/>
    </row>
    <row r="41" spans="2:12" x14ac:dyDescent="0.25">
      <c r="B41" s="62"/>
      <c r="C41" s="42"/>
      <c r="D41" s="42"/>
      <c r="E41" s="42"/>
      <c r="F41" s="42"/>
      <c r="G41" s="42"/>
      <c r="H41" s="42"/>
      <c r="I41" s="42"/>
      <c r="J41" s="42"/>
      <c r="K41" s="42"/>
      <c r="L41" s="64"/>
    </row>
    <row r="42" spans="2:12" x14ac:dyDescent="0.25">
      <c r="B42" s="62"/>
      <c r="C42" s="42" t="s">
        <v>118</v>
      </c>
      <c r="D42" s="63" t="s">
        <v>125</v>
      </c>
      <c r="E42" s="42"/>
      <c r="F42" s="42"/>
      <c r="G42" s="42"/>
      <c r="H42" s="42"/>
      <c r="I42" s="42"/>
      <c r="J42" s="42"/>
      <c r="K42" s="42"/>
      <c r="L42" s="64"/>
    </row>
    <row r="43" spans="2:12" x14ac:dyDescent="0.25">
      <c r="B43" s="62"/>
      <c r="C43" s="42"/>
      <c r="D43" s="42"/>
      <c r="E43" s="42"/>
      <c r="F43" s="42"/>
      <c r="G43" s="42"/>
      <c r="H43" s="42"/>
      <c r="I43" s="42"/>
      <c r="J43" s="42"/>
      <c r="K43" s="42"/>
      <c r="L43" s="64"/>
    </row>
    <row r="44" spans="2:12" x14ac:dyDescent="0.25">
      <c r="B44" s="62"/>
      <c r="C44" s="42" t="s">
        <v>126</v>
      </c>
      <c r="D44" s="63" t="s">
        <v>127</v>
      </c>
      <c r="E44" s="42"/>
      <c r="F44" s="42"/>
      <c r="G44" s="42"/>
      <c r="H44" s="42"/>
      <c r="I44" s="42"/>
      <c r="J44" s="42"/>
      <c r="K44" s="42"/>
      <c r="L44" s="64"/>
    </row>
    <row r="45" spans="2:12" x14ac:dyDescent="0.25">
      <c r="B45" s="62"/>
      <c r="C45" s="42"/>
      <c r="D45" s="45" t="s">
        <v>138</v>
      </c>
      <c r="E45" s="42"/>
      <c r="F45" s="42"/>
      <c r="G45" s="42"/>
      <c r="H45" s="42"/>
      <c r="I45" s="42"/>
      <c r="J45" s="42"/>
      <c r="K45" s="42"/>
      <c r="L45" s="64"/>
    </row>
    <row r="46" spans="2:12" x14ac:dyDescent="0.25">
      <c r="B46" s="62"/>
      <c r="C46" s="42"/>
      <c r="D46" s="42" t="s">
        <v>128</v>
      </c>
      <c r="E46" s="42"/>
      <c r="F46" s="42"/>
      <c r="G46" s="42"/>
      <c r="H46" s="42"/>
      <c r="I46" s="42"/>
      <c r="J46" s="42"/>
      <c r="K46" s="42"/>
      <c r="L46" s="64"/>
    </row>
    <row r="47" spans="2:12" x14ac:dyDescent="0.25">
      <c r="B47" s="62"/>
      <c r="C47" s="42"/>
      <c r="D47" s="45" t="s">
        <v>136</v>
      </c>
      <c r="E47" s="42"/>
      <c r="F47" s="42"/>
      <c r="G47" s="42"/>
      <c r="H47" s="42"/>
      <c r="I47" s="42"/>
      <c r="J47" s="42"/>
      <c r="K47" s="42"/>
      <c r="L47" s="64"/>
    </row>
    <row r="48" spans="2:12" x14ac:dyDescent="0.25">
      <c r="B48" s="62"/>
      <c r="C48" s="42"/>
      <c r="D48" s="45" t="s">
        <v>137</v>
      </c>
      <c r="E48" s="42"/>
      <c r="F48" s="42"/>
      <c r="G48" s="42"/>
      <c r="H48" s="42"/>
      <c r="I48" s="42"/>
      <c r="J48" s="42"/>
      <c r="K48" s="42"/>
      <c r="L48" s="64"/>
    </row>
    <row r="49" spans="2:12" x14ac:dyDescent="0.25">
      <c r="B49" s="62"/>
      <c r="C49" s="42"/>
      <c r="D49" s="42"/>
      <c r="E49" s="42"/>
      <c r="F49" s="42"/>
      <c r="G49" s="42"/>
      <c r="H49" s="42"/>
      <c r="I49" s="42"/>
      <c r="J49" s="42"/>
      <c r="K49" s="42"/>
      <c r="L49" s="64"/>
    </row>
    <row r="50" spans="2:12" x14ac:dyDescent="0.25">
      <c r="B50" s="62"/>
      <c r="C50" s="45" t="s">
        <v>131</v>
      </c>
      <c r="D50" s="68" t="s">
        <v>132</v>
      </c>
      <c r="E50" s="42"/>
      <c r="F50" s="42"/>
      <c r="G50" s="42"/>
      <c r="H50" s="42"/>
      <c r="I50" s="42"/>
      <c r="J50" s="42"/>
      <c r="K50" s="42"/>
      <c r="L50" s="64"/>
    </row>
    <row r="51" spans="2:12" x14ac:dyDescent="0.25">
      <c r="B51" s="62"/>
      <c r="D51" s="67" t="s">
        <v>133</v>
      </c>
      <c r="L51" s="64"/>
    </row>
    <row r="52" spans="2:12" x14ac:dyDescent="0.25">
      <c r="B52" s="62"/>
      <c r="C52" s="45"/>
      <c r="D52" s="67" t="s">
        <v>134</v>
      </c>
      <c r="E52" s="42"/>
      <c r="F52" s="42"/>
      <c r="G52" s="42"/>
      <c r="H52" s="42"/>
      <c r="I52" s="42"/>
      <c r="J52" s="42"/>
      <c r="K52" s="42"/>
      <c r="L52" s="64"/>
    </row>
    <row r="53" spans="2:12" x14ac:dyDescent="0.25">
      <c r="B53" s="65"/>
      <c r="C53" s="25"/>
      <c r="D53" s="25"/>
      <c r="E53" s="25"/>
      <c r="F53" s="25"/>
      <c r="G53" s="25"/>
      <c r="H53" s="25"/>
      <c r="I53" s="25"/>
      <c r="J53" s="25"/>
      <c r="K53" s="25"/>
      <c r="L53" s="66"/>
    </row>
  </sheetData>
  <hyperlinks>
    <hyperlink ref="D37" r:id="rId1" xr:uid="{16BEA0E4-7B9B-4192-9CEA-D8CBF1C28FC5}"/>
    <hyperlink ref="D35" r:id="rId2" xr:uid="{4C2D7436-42BD-4498-9AB1-6A0928E48672}"/>
    <hyperlink ref="D40" r:id="rId3" xr:uid="{2865BC4B-B71F-4BA9-B1F3-4148571B6E41}"/>
    <hyperlink ref="D33" r:id="rId4" location="!/sjuk/sjp-antal-mottagare-nettodagar-belopp" xr:uid="{B06DA917-7536-4D0D-9A8B-8C2FC9833BA5}"/>
    <hyperlink ref="D42" r:id="rId5" xr:uid="{8D2DA57D-D994-4DBB-ADB3-6836FF6D754A}"/>
    <hyperlink ref="D44" r:id="rId6" xr:uid="{5DC2737D-C8E8-4674-B4F8-238CB1D8D436}"/>
    <hyperlink ref="D50" r:id="rId7" xr:uid="{CE364141-5BBC-4DD1-912A-0B7DAEAAE1BC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DAFF-AAE6-4ABE-ABA4-169744C39070}">
  <dimension ref="A1:O50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4" max="4" width="16.7109375" bestFit="1" customWidth="1"/>
  </cols>
  <sheetData>
    <row r="1" spans="1:15" x14ac:dyDescent="0.25">
      <c r="A1" s="10" t="s">
        <v>0</v>
      </c>
      <c r="B1" s="10" t="s">
        <v>105</v>
      </c>
      <c r="C1" s="10"/>
      <c r="D1" s="10" t="s">
        <v>106</v>
      </c>
      <c r="E1" s="10">
        <v>1.01</v>
      </c>
      <c r="F1" s="10">
        <v>1.02</v>
      </c>
      <c r="G1" s="10">
        <v>1.03</v>
      </c>
      <c r="H1" s="10">
        <v>1.04</v>
      </c>
      <c r="I1" s="10">
        <v>1.05</v>
      </c>
      <c r="J1" s="10" t="s">
        <v>111</v>
      </c>
      <c r="K1" s="10" t="str">
        <f>RIGHT(E1,1)&amp;" procent"</f>
        <v>1 procent</v>
      </c>
      <c r="L1" s="10" t="str">
        <f t="shared" ref="L1:O1" si="0">RIGHT(F1,1)&amp;" procent"</f>
        <v>2 procent</v>
      </c>
      <c r="M1" s="10" t="str">
        <f t="shared" si="0"/>
        <v>3 procent</v>
      </c>
      <c r="N1" s="10" t="str">
        <f t="shared" si="0"/>
        <v>4 procent</v>
      </c>
      <c r="O1" s="10" t="str">
        <f t="shared" si="0"/>
        <v>5 procent</v>
      </c>
    </row>
    <row r="2" spans="1:15" x14ac:dyDescent="0.25">
      <c r="A2">
        <v>2022</v>
      </c>
      <c r="B2">
        <v>0</v>
      </c>
      <c r="C2" t="str">
        <f>B2&amp;" år"</f>
        <v>0 år</v>
      </c>
      <c r="D2" s="4">
        <f>'Nettodagar per år'!D29</f>
        <v>1116.8065297205017</v>
      </c>
      <c r="E2" s="4">
        <f>$D2/(E$1^$B2)</f>
        <v>1116.8065297205017</v>
      </c>
      <c r="F2" s="4">
        <f t="shared" ref="F2:I17" si="1">$D2/(F$1^$B2)</f>
        <v>1116.8065297205017</v>
      </c>
      <c r="G2" s="4">
        <f t="shared" si="1"/>
        <v>1116.8065297205017</v>
      </c>
      <c r="H2" s="4">
        <f t="shared" si="1"/>
        <v>1116.8065297205017</v>
      </c>
      <c r="I2" s="4">
        <f t="shared" si="1"/>
        <v>1116.8065297205017</v>
      </c>
      <c r="J2" s="4">
        <f>SUM(D$2:D2)</f>
        <v>1116.8065297205017</v>
      </c>
      <c r="K2" s="4">
        <f>SUM(E$2:E2)</f>
        <v>1116.8065297205017</v>
      </c>
      <c r="L2" s="4">
        <f>SUM(F$2:F2)</f>
        <v>1116.8065297205017</v>
      </c>
      <c r="M2" s="4">
        <f>SUM(G$2:G2)</f>
        <v>1116.8065297205017</v>
      </c>
      <c r="N2" s="4">
        <f>SUM(H$2:H2)</f>
        <v>1116.8065297205017</v>
      </c>
      <c r="O2" s="4">
        <f>SUM(I$2:I2)</f>
        <v>1116.8065297205017</v>
      </c>
    </row>
    <row r="3" spans="1:15" x14ac:dyDescent="0.25">
      <c r="A3">
        <v>2023</v>
      </c>
      <c r="B3">
        <v>1</v>
      </c>
      <c r="C3" t="str">
        <f t="shared" ref="C3:C50" si="2">B3&amp;" år"</f>
        <v>1 år</v>
      </c>
      <c r="D3" s="47">
        <f>D$2</f>
        <v>1116.8065297205017</v>
      </c>
      <c r="E3" s="4">
        <f>$D3/(E$1^$B3)</f>
        <v>1105.7490393272294</v>
      </c>
      <c r="F3" s="4">
        <f t="shared" si="1"/>
        <v>1094.90836247108</v>
      </c>
      <c r="G3" s="4">
        <f t="shared" si="1"/>
        <v>1084.2781841946617</v>
      </c>
      <c r="H3" s="4">
        <f t="shared" si="1"/>
        <v>1073.8524324235593</v>
      </c>
      <c r="I3" s="4">
        <f t="shared" si="1"/>
        <v>1063.6252664004778</v>
      </c>
      <c r="J3" s="4">
        <f>SUM(D$2:D3)</f>
        <v>2233.6130594410033</v>
      </c>
      <c r="K3" s="4">
        <f>SUM(E$2:E3)</f>
        <v>2222.5555690477313</v>
      </c>
      <c r="L3" s="4">
        <f>SUM(F$2:F3)</f>
        <v>2211.7148921915814</v>
      </c>
      <c r="M3" s="4">
        <f>SUM(G$2:G3)</f>
        <v>2201.0847139151633</v>
      </c>
      <c r="N3" s="4">
        <f>SUM(H$2:H3)</f>
        <v>2190.6589621440608</v>
      </c>
      <c r="O3" s="4">
        <f>SUM(I$2:I3)</f>
        <v>2180.4317961209795</v>
      </c>
    </row>
    <row r="4" spans="1:15" x14ac:dyDescent="0.25">
      <c r="A4">
        <v>2024</v>
      </c>
      <c r="B4">
        <v>2</v>
      </c>
      <c r="C4" t="str">
        <f t="shared" si="2"/>
        <v>2 år</v>
      </c>
      <c r="D4" s="47">
        <f t="shared" ref="D4:D50" si="3">D$2</f>
        <v>1116.8065297205017</v>
      </c>
      <c r="E4" s="4">
        <f t="shared" ref="E4:I50" si="4">$D4/(E$1^$B4)</f>
        <v>1094.8010290368607</v>
      </c>
      <c r="F4" s="4">
        <f t="shared" si="1"/>
        <v>1073.4395710500785</v>
      </c>
      <c r="G4" s="4">
        <f t="shared" si="1"/>
        <v>1052.6972662084095</v>
      </c>
      <c r="H4" s="4">
        <f t="shared" si="1"/>
        <v>1032.5504157918838</v>
      </c>
      <c r="I4" s="4">
        <f t="shared" si="1"/>
        <v>1012.9764441909311</v>
      </c>
      <c r="J4" s="4">
        <f>SUM(D$2:D4)</f>
        <v>3350.419589161505</v>
      </c>
      <c r="K4" s="4">
        <f>SUM(E$2:E4)</f>
        <v>3317.356598084592</v>
      </c>
      <c r="L4" s="4">
        <f>SUM(F$2:F4)</f>
        <v>3285.1544632416599</v>
      </c>
      <c r="M4" s="4">
        <f>SUM(G$2:G4)</f>
        <v>3253.7819801235728</v>
      </c>
      <c r="N4" s="4">
        <f>SUM(H$2:H4)</f>
        <v>3223.2093779359448</v>
      </c>
      <c r="O4" s="4">
        <f>SUM(I$2:I4)</f>
        <v>3193.4082403119105</v>
      </c>
    </row>
    <row r="5" spans="1:15" x14ac:dyDescent="0.25">
      <c r="A5">
        <v>2025</v>
      </c>
      <c r="B5">
        <v>3</v>
      </c>
      <c r="C5" t="str">
        <f t="shared" si="2"/>
        <v>3 år</v>
      </c>
      <c r="D5" s="47">
        <f t="shared" si="3"/>
        <v>1116.8065297205017</v>
      </c>
      <c r="E5" s="4">
        <f t="shared" si="4"/>
        <v>1083.9614148879809</v>
      </c>
      <c r="F5" s="4">
        <f t="shared" si="1"/>
        <v>1052.3917363236064</v>
      </c>
      <c r="G5" s="4">
        <f t="shared" si="1"/>
        <v>1022.0361807848636</v>
      </c>
      <c r="H5" s="4">
        <f t="shared" si="1"/>
        <v>992.83693826142678</v>
      </c>
      <c r="I5" s="4">
        <f t="shared" si="1"/>
        <v>964.73947065802963</v>
      </c>
      <c r="J5" s="4">
        <f>SUM(D$2:D5)</f>
        <v>4467.2261188820066</v>
      </c>
      <c r="K5" s="4">
        <f>SUM(E$2:E5)</f>
        <v>4401.3180129725733</v>
      </c>
      <c r="L5" s="4">
        <f>SUM(F$2:F5)</f>
        <v>4337.5461995652659</v>
      </c>
      <c r="M5" s="4">
        <f>SUM(G$2:G5)</f>
        <v>4275.8181609084368</v>
      </c>
      <c r="N5" s="4">
        <f>SUM(H$2:H5)</f>
        <v>4216.0463161973712</v>
      </c>
      <c r="O5" s="4">
        <f>SUM(I$2:I5)</f>
        <v>4158.1477109699399</v>
      </c>
    </row>
    <row r="6" spans="1:15" x14ac:dyDescent="0.25">
      <c r="A6">
        <v>2026</v>
      </c>
      <c r="B6">
        <v>4</v>
      </c>
      <c r="C6" t="str">
        <f t="shared" si="2"/>
        <v>4 år</v>
      </c>
      <c r="D6" s="47">
        <f t="shared" si="3"/>
        <v>1116.8065297205017</v>
      </c>
      <c r="E6" s="4">
        <f t="shared" si="4"/>
        <v>1073.2291236514664</v>
      </c>
      <c r="F6" s="4">
        <f t="shared" si="1"/>
        <v>1031.7566042388298</v>
      </c>
      <c r="G6" s="4">
        <f t="shared" si="1"/>
        <v>992.26813668433363</v>
      </c>
      <c r="H6" s="4">
        <f t="shared" si="1"/>
        <v>954.65090217444867</v>
      </c>
      <c r="I6" s="4">
        <f t="shared" si="1"/>
        <v>918.79949586479017</v>
      </c>
      <c r="J6" s="4">
        <f>SUM(D$2:D6)</f>
        <v>5584.0326486025078</v>
      </c>
      <c r="K6" s="4">
        <f>SUM(E$2:E6)</f>
        <v>5474.5471366240399</v>
      </c>
      <c r="L6" s="4">
        <f>SUM(F$2:F6)</f>
        <v>5369.3028038040957</v>
      </c>
      <c r="M6" s="4">
        <f>SUM(G$2:G6)</f>
        <v>5268.0862975927703</v>
      </c>
      <c r="N6" s="4">
        <f>SUM(H$2:H6)</f>
        <v>5170.6972183718199</v>
      </c>
      <c r="O6" s="4">
        <f>SUM(I$2:I6)</f>
        <v>5076.9472068347304</v>
      </c>
    </row>
    <row r="7" spans="1:15" x14ac:dyDescent="0.25">
      <c r="A7">
        <v>2027</v>
      </c>
      <c r="B7">
        <v>5</v>
      </c>
      <c r="C7" t="str">
        <f t="shared" si="2"/>
        <v>5 år</v>
      </c>
      <c r="D7" s="47">
        <f t="shared" si="3"/>
        <v>1116.8065297205017</v>
      </c>
      <c r="E7" s="4">
        <f t="shared" si="4"/>
        <v>1062.6030927242241</v>
      </c>
      <c r="F7" s="4">
        <f t="shared" si="1"/>
        <v>1011.526082587088</v>
      </c>
      <c r="G7" s="4">
        <f t="shared" si="1"/>
        <v>963.3671229944988</v>
      </c>
      <c r="H7" s="4">
        <f t="shared" si="1"/>
        <v>917.93355978312366</v>
      </c>
      <c r="I7" s="4">
        <f t="shared" si="1"/>
        <v>875.04713891884774</v>
      </c>
      <c r="J7" s="4">
        <f>SUM(D$2:D7)</f>
        <v>6700.839178323009</v>
      </c>
      <c r="K7" s="4">
        <f>SUM(E$2:E7)</f>
        <v>6537.1502293482645</v>
      </c>
      <c r="L7" s="4">
        <f>SUM(F$2:F7)</f>
        <v>6380.8288863911839</v>
      </c>
      <c r="M7" s="4">
        <f>SUM(G$2:G7)</f>
        <v>6231.4534205872687</v>
      </c>
      <c r="N7" s="4">
        <f>SUM(H$2:H7)</f>
        <v>6088.630778154944</v>
      </c>
      <c r="O7" s="4">
        <f>SUM(I$2:I7)</f>
        <v>5951.9943457535783</v>
      </c>
    </row>
    <row r="8" spans="1:15" x14ac:dyDescent="0.25">
      <c r="A8">
        <v>2028</v>
      </c>
      <c r="B8">
        <v>6</v>
      </c>
      <c r="C8" t="str">
        <f t="shared" si="2"/>
        <v>6 år</v>
      </c>
      <c r="D8" s="47">
        <f t="shared" si="3"/>
        <v>1116.8065297205017</v>
      </c>
      <c r="E8" s="4">
        <f t="shared" si="4"/>
        <v>1052.0822700239842</v>
      </c>
      <c r="F8" s="4">
        <f t="shared" si="1"/>
        <v>991.69223783047835</v>
      </c>
      <c r="G8" s="4">
        <f t="shared" si="1"/>
        <v>935.30788640242588</v>
      </c>
      <c r="H8" s="4">
        <f t="shared" si="1"/>
        <v>882.62842286838816</v>
      </c>
      <c r="I8" s="4">
        <f t="shared" si="1"/>
        <v>833.37822754175988</v>
      </c>
      <c r="J8" s="4">
        <f>SUM(D$2:D8)</f>
        <v>7817.6457080435102</v>
      </c>
      <c r="K8" s="4">
        <f>SUM(E$2:E8)</f>
        <v>7589.2324993722486</v>
      </c>
      <c r="L8" s="4">
        <f>SUM(F$2:F8)</f>
        <v>7372.5211242216619</v>
      </c>
      <c r="M8" s="4">
        <f>SUM(G$2:G8)</f>
        <v>7166.7613069896943</v>
      </c>
      <c r="N8" s="4">
        <f>SUM(H$2:H8)</f>
        <v>6971.259201023332</v>
      </c>
      <c r="O8" s="4">
        <f>SUM(I$2:I8)</f>
        <v>6785.372573295338</v>
      </c>
    </row>
    <row r="9" spans="1:15" x14ac:dyDescent="0.25">
      <c r="A9">
        <v>2029</v>
      </c>
      <c r="B9">
        <v>7</v>
      </c>
      <c r="C9" t="str">
        <f t="shared" si="2"/>
        <v>7 år</v>
      </c>
      <c r="D9" s="47">
        <f t="shared" si="3"/>
        <v>1116.8065297205017</v>
      </c>
      <c r="E9" s="4">
        <f t="shared" si="4"/>
        <v>1041.6656138851331</v>
      </c>
      <c r="F9" s="4">
        <f t="shared" si="1"/>
        <v>972.2472919906653</v>
      </c>
      <c r="G9" s="4">
        <f t="shared" si="1"/>
        <v>908.06590912856882</v>
      </c>
      <c r="H9" s="4">
        <f t="shared" si="1"/>
        <v>848.68117583498872</v>
      </c>
      <c r="I9" s="4">
        <f t="shared" si="1"/>
        <v>793.69355003977114</v>
      </c>
      <c r="J9" s="4">
        <f>SUM(D$2:D9)</f>
        <v>8934.4522377640114</v>
      </c>
      <c r="K9" s="4">
        <f>SUM(E$2:E9)</f>
        <v>8630.8981132573826</v>
      </c>
      <c r="L9" s="4">
        <f>SUM(F$2:F9)</f>
        <v>8344.7684162123278</v>
      </c>
      <c r="M9" s="4">
        <f>SUM(G$2:G9)</f>
        <v>8074.8272161182631</v>
      </c>
      <c r="N9" s="4">
        <f>SUM(H$2:H9)</f>
        <v>7819.9403768583206</v>
      </c>
      <c r="O9" s="4">
        <f>SUM(I$2:I9)</f>
        <v>7579.0661233351093</v>
      </c>
    </row>
    <row r="10" spans="1:15" x14ac:dyDescent="0.25">
      <c r="A10">
        <v>2030</v>
      </c>
      <c r="B10">
        <v>8</v>
      </c>
      <c r="C10" t="str">
        <f t="shared" si="2"/>
        <v>8 år</v>
      </c>
      <c r="D10" s="47">
        <f t="shared" si="3"/>
        <v>1116.8065297205017</v>
      </c>
      <c r="E10" s="4">
        <f t="shared" si="4"/>
        <v>1031.3520929555771</v>
      </c>
      <c r="F10" s="4">
        <f t="shared" si="1"/>
        <v>953.18361959869139</v>
      </c>
      <c r="G10" s="4">
        <f t="shared" si="1"/>
        <v>881.61738750346501</v>
      </c>
      <c r="H10" s="4">
        <f t="shared" si="1"/>
        <v>816.0395921490275</v>
      </c>
      <c r="I10" s="4">
        <f t="shared" si="1"/>
        <v>755.89861908549642</v>
      </c>
      <c r="J10" s="4">
        <f>SUM(D$2:D10)</f>
        <v>10051.258767484513</v>
      </c>
      <c r="K10" s="4">
        <f>SUM(E$2:E10)</f>
        <v>9662.2502062129606</v>
      </c>
      <c r="L10" s="4">
        <f>SUM(F$2:F10)</f>
        <v>9297.9520358110185</v>
      </c>
      <c r="M10" s="4">
        <f>SUM(G$2:G10)</f>
        <v>8956.4446036217287</v>
      </c>
      <c r="N10" s="4">
        <f>SUM(H$2:H10)</f>
        <v>8635.9799690073487</v>
      </c>
      <c r="O10" s="4">
        <f>SUM(I$2:I10)</f>
        <v>8334.964742420605</v>
      </c>
    </row>
    <row r="11" spans="1:15" x14ac:dyDescent="0.25">
      <c r="A11">
        <v>2031</v>
      </c>
      <c r="B11">
        <v>9</v>
      </c>
      <c r="C11" t="str">
        <f t="shared" si="2"/>
        <v>9 år</v>
      </c>
      <c r="D11" s="47">
        <f t="shared" si="3"/>
        <v>1116.8065297205017</v>
      </c>
      <c r="E11" s="4">
        <f t="shared" si="4"/>
        <v>1021.1406860946306</v>
      </c>
      <c r="F11" s="4">
        <f t="shared" si="1"/>
        <v>934.49374470459941</v>
      </c>
      <c r="G11" s="4">
        <f t="shared" si="1"/>
        <v>855.93921116841261</v>
      </c>
      <c r="H11" s="4">
        <f t="shared" si="1"/>
        <v>784.65345398944942</v>
      </c>
      <c r="I11" s="4">
        <f t="shared" si="1"/>
        <v>719.90344674809182</v>
      </c>
      <c r="J11" s="4">
        <f>SUM(D$2:D11)</f>
        <v>11168.065297205014</v>
      </c>
      <c r="K11" s="4">
        <f>SUM(E$2:E11)</f>
        <v>10683.390892307591</v>
      </c>
      <c r="L11" s="4">
        <f>SUM(F$2:F11)</f>
        <v>10232.445780515618</v>
      </c>
      <c r="M11" s="4">
        <f>SUM(G$2:G11)</f>
        <v>9812.3838147901406</v>
      </c>
      <c r="N11" s="4">
        <f>SUM(H$2:H11)</f>
        <v>9420.6334229967979</v>
      </c>
      <c r="O11" s="4">
        <f>SUM(I$2:I11)</f>
        <v>9054.8681891686974</v>
      </c>
    </row>
    <row r="12" spans="1:15" x14ac:dyDescent="0.25">
      <c r="A12">
        <v>2032</v>
      </c>
      <c r="B12">
        <v>10</v>
      </c>
      <c r="C12" t="str">
        <f t="shared" si="2"/>
        <v>10 år</v>
      </c>
      <c r="D12" s="47">
        <f t="shared" si="3"/>
        <v>1116.8065297205017</v>
      </c>
      <c r="E12" s="4">
        <f t="shared" si="4"/>
        <v>1011.0303822719114</v>
      </c>
      <c r="F12" s="4">
        <f t="shared" si="1"/>
        <v>916.17033794568567</v>
      </c>
      <c r="G12" s="4">
        <f t="shared" si="1"/>
        <v>831.008942881954</v>
      </c>
      <c r="H12" s="4">
        <f t="shared" si="1"/>
        <v>754.47447498985514</v>
      </c>
      <c r="I12" s="4">
        <f t="shared" si="1"/>
        <v>685.62233023627789</v>
      </c>
      <c r="J12" s="4">
        <f>SUM(D$2:D12)</f>
        <v>12284.871826925515</v>
      </c>
      <c r="K12" s="4">
        <f>SUM(E$2:E12)</f>
        <v>11694.421274579501</v>
      </c>
      <c r="L12" s="4">
        <f>SUM(F$2:F12)</f>
        <v>11148.616118461303</v>
      </c>
      <c r="M12" s="4">
        <f>SUM(G$2:G12)</f>
        <v>10643.392757672094</v>
      </c>
      <c r="N12" s="4">
        <f>SUM(H$2:H12)</f>
        <v>10175.107897986652</v>
      </c>
      <c r="O12" s="4">
        <f>SUM(I$2:I12)</f>
        <v>9740.4905194049752</v>
      </c>
    </row>
    <row r="13" spans="1:15" x14ac:dyDescent="0.25">
      <c r="A13">
        <v>2033</v>
      </c>
      <c r="B13">
        <v>11</v>
      </c>
      <c r="C13" t="str">
        <f t="shared" si="2"/>
        <v>11 år</v>
      </c>
      <c r="D13" s="47">
        <f t="shared" si="3"/>
        <v>1116.8065297205017</v>
      </c>
      <c r="E13" s="4">
        <f t="shared" si="4"/>
        <v>1001.0201804672392</v>
      </c>
      <c r="F13" s="4">
        <f t="shared" si="1"/>
        <v>898.20621367224101</v>
      </c>
      <c r="G13" s="4">
        <f t="shared" si="1"/>
        <v>806.80479891451841</v>
      </c>
      <c r="H13" s="4">
        <f t="shared" si="1"/>
        <v>725.45622595178395</v>
      </c>
      <c r="I13" s="4">
        <f t="shared" si="1"/>
        <v>652.97364784407409</v>
      </c>
      <c r="J13" s="4">
        <f>SUM(D$2:D13)</f>
        <v>13401.678356646016</v>
      </c>
      <c r="K13" s="4">
        <f>SUM(E$2:E13)</f>
        <v>12695.441455046741</v>
      </c>
      <c r="L13" s="4">
        <f>SUM(F$2:F13)</f>
        <v>12046.822332133544</v>
      </c>
      <c r="M13" s="4">
        <f>SUM(G$2:G13)</f>
        <v>11450.197556586612</v>
      </c>
      <c r="N13" s="4">
        <f>SUM(H$2:H13)</f>
        <v>10900.564123938437</v>
      </c>
      <c r="O13" s="4">
        <f>SUM(I$2:I13)</f>
        <v>10393.464167249049</v>
      </c>
    </row>
    <row r="14" spans="1:15" x14ac:dyDescent="0.25">
      <c r="A14">
        <v>2034</v>
      </c>
      <c r="B14">
        <v>12</v>
      </c>
      <c r="C14" t="str">
        <f t="shared" si="2"/>
        <v>12 år</v>
      </c>
      <c r="D14" s="47">
        <f t="shared" si="3"/>
        <v>1116.8065297205017</v>
      </c>
      <c r="E14" s="4">
        <f t="shared" si="4"/>
        <v>991.10908957152401</v>
      </c>
      <c r="F14" s="4">
        <f t="shared" si="1"/>
        <v>880.59432712964792</v>
      </c>
      <c r="G14" s="4">
        <f t="shared" si="1"/>
        <v>783.30563001409564</v>
      </c>
      <c r="H14" s="4">
        <f t="shared" si="1"/>
        <v>697.55406341517664</v>
      </c>
      <c r="I14" s="4">
        <f t="shared" si="1"/>
        <v>621.87966461340397</v>
      </c>
      <c r="J14" s="4">
        <f>SUM(D$2:D14)</f>
        <v>14518.484886366517</v>
      </c>
      <c r="K14" s="4">
        <f>SUM(E$2:E14)</f>
        <v>13686.550544618265</v>
      </c>
      <c r="L14" s="4">
        <f>SUM(F$2:F14)</f>
        <v>12927.416659263192</v>
      </c>
      <c r="M14" s="4">
        <f>SUM(G$2:G14)</f>
        <v>12233.503186600708</v>
      </c>
      <c r="N14" s="4">
        <f>SUM(H$2:H14)</f>
        <v>11598.118187353613</v>
      </c>
      <c r="O14" s="4">
        <f>SUM(I$2:I14)</f>
        <v>11015.343831862452</v>
      </c>
    </row>
    <row r="15" spans="1:15" x14ac:dyDescent="0.25">
      <c r="A15">
        <v>2035</v>
      </c>
      <c r="B15">
        <v>13</v>
      </c>
      <c r="C15" t="str">
        <f t="shared" si="2"/>
        <v>13 år</v>
      </c>
      <c r="D15" s="47">
        <f t="shared" si="3"/>
        <v>1116.8065297205017</v>
      </c>
      <c r="E15" s="4">
        <f t="shared" si="4"/>
        <v>981.29612828863765</v>
      </c>
      <c r="F15" s="4">
        <f t="shared" si="1"/>
        <v>863.3277716957333</v>
      </c>
      <c r="G15" s="4">
        <f t="shared" si="1"/>
        <v>760.49090292630649</v>
      </c>
      <c r="H15" s="4">
        <f t="shared" si="1"/>
        <v>670.72506097613143</v>
      </c>
      <c r="I15" s="4">
        <f t="shared" si="1"/>
        <v>592.26634725086092</v>
      </c>
      <c r="J15" s="4">
        <f>SUM(D$2:D15)</f>
        <v>15635.291416087019</v>
      </c>
      <c r="K15" s="4">
        <f>SUM(E$2:E15)</f>
        <v>14667.846672906902</v>
      </c>
      <c r="L15" s="4">
        <f>SUM(F$2:F15)</f>
        <v>13790.744430958925</v>
      </c>
      <c r="M15" s="4">
        <f>SUM(G$2:G15)</f>
        <v>12993.994089527016</v>
      </c>
      <c r="N15" s="4">
        <f>SUM(H$2:H15)</f>
        <v>12268.843248329746</v>
      </c>
      <c r="O15" s="4">
        <f>SUM(I$2:I15)</f>
        <v>11607.610179113313</v>
      </c>
    </row>
    <row r="16" spans="1:15" x14ac:dyDescent="0.25">
      <c r="A16">
        <v>2036</v>
      </c>
      <c r="B16">
        <v>14</v>
      </c>
      <c r="C16" t="str">
        <f t="shared" si="2"/>
        <v>14 år</v>
      </c>
      <c r="D16" s="47">
        <f t="shared" si="3"/>
        <v>1116.8065297205017</v>
      </c>
      <c r="E16" s="4">
        <f t="shared" si="4"/>
        <v>971.58032503825495</v>
      </c>
      <c r="F16" s="4">
        <f t="shared" si="1"/>
        <v>846.39977617228737</v>
      </c>
      <c r="G16" s="4">
        <f t="shared" si="1"/>
        <v>738.34068245272465</v>
      </c>
      <c r="H16" s="4">
        <f t="shared" si="1"/>
        <v>644.92794324628017</v>
      </c>
      <c r="I16" s="4">
        <f t="shared" si="1"/>
        <v>564.06318785796282</v>
      </c>
      <c r="J16" s="4">
        <f>SUM(D$2:D16)</f>
        <v>16752.09794580752</v>
      </c>
      <c r="K16" s="4">
        <f>SUM(E$2:E16)</f>
        <v>15639.426997945156</v>
      </c>
      <c r="L16" s="4">
        <f>SUM(F$2:F16)</f>
        <v>14637.144207131212</v>
      </c>
      <c r="M16" s="4">
        <f>SUM(G$2:G16)</f>
        <v>13732.33477197974</v>
      </c>
      <c r="N16" s="4">
        <f>SUM(H$2:H16)</f>
        <v>12913.771191576026</v>
      </c>
      <c r="O16" s="4">
        <f>SUM(I$2:I16)</f>
        <v>12171.673366971276</v>
      </c>
    </row>
    <row r="17" spans="1:15" x14ac:dyDescent="0.25">
      <c r="A17">
        <v>2037</v>
      </c>
      <c r="B17">
        <v>15</v>
      </c>
      <c r="C17" t="str">
        <f t="shared" si="2"/>
        <v>15 år</v>
      </c>
      <c r="D17" s="47">
        <f t="shared" si="3"/>
        <v>1116.8065297205017</v>
      </c>
      <c r="E17" s="4">
        <f t="shared" si="4"/>
        <v>961.96071785965864</v>
      </c>
      <c r="F17" s="4">
        <f t="shared" si="1"/>
        <v>829.80370212969376</v>
      </c>
      <c r="G17" s="4">
        <f t="shared" si="1"/>
        <v>716.83561403177146</v>
      </c>
      <c r="H17" s="4">
        <f t="shared" si="1"/>
        <v>620.12302235219249</v>
      </c>
      <c r="I17" s="4">
        <f t="shared" si="1"/>
        <v>537.20303605520257</v>
      </c>
      <c r="J17" s="4">
        <f>SUM(D$2:D17)</f>
        <v>17868.904475528023</v>
      </c>
      <c r="K17" s="4">
        <f>SUM(E$2:E17)</f>
        <v>16601.387715804816</v>
      </c>
      <c r="L17" s="4">
        <f>SUM(F$2:F17)</f>
        <v>15466.947909260905</v>
      </c>
      <c r="M17" s="4">
        <f>SUM(G$2:G17)</f>
        <v>14449.170386011512</v>
      </c>
      <c r="N17" s="4">
        <f>SUM(H$2:H17)</f>
        <v>13533.894213928219</v>
      </c>
      <c r="O17" s="4">
        <f>SUM(I$2:I17)</f>
        <v>12708.876403026479</v>
      </c>
    </row>
    <row r="18" spans="1:15" x14ac:dyDescent="0.25">
      <c r="A18">
        <v>2038</v>
      </c>
      <c r="B18">
        <v>16</v>
      </c>
      <c r="C18" t="str">
        <f t="shared" si="2"/>
        <v>16 år</v>
      </c>
      <c r="D18" s="47">
        <f t="shared" si="3"/>
        <v>1116.8065297205017</v>
      </c>
      <c r="E18" s="4">
        <f t="shared" si="4"/>
        <v>952.43635431649341</v>
      </c>
      <c r="F18" s="4">
        <f t="shared" si="4"/>
        <v>813.53304130362119</v>
      </c>
      <c r="G18" s="4">
        <f t="shared" si="4"/>
        <v>695.95690682696272</v>
      </c>
      <c r="H18" s="4">
        <f t="shared" si="4"/>
        <v>596.2721368771081</v>
      </c>
      <c r="I18" s="4">
        <f t="shared" si="4"/>
        <v>511.62193910019295</v>
      </c>
      <c r="J18" s="4">
        <f>SUM(D$2:D18)</f>
        <v>18985.711005248526</v>
      </c>
      <c r="K18" s="4">
        <f>SUM(E$2:E18)</f>
        <v>17553.824070121311</v>
      </c>
      <c r="L18" s="4">
        <f>SUM(F$2:F18)</f>
        <v>16280.480950564526</v>
      </c>
      <c r="M18" s="4">
        <f>SUM(G$2:G18)</f>
        <v>15145.127292838475</v>
      </c>
      <c r="N18" s="4">
        <f>SUM(H$2:H18)</f>
        <v>14130.166350805328</v>
      </c>
      <c r="O18" s="4">
        <f>SUM(I$2:I18)</f>
        <v>13220.498342126672</v>
      </c>
    </row>
    <row r="19" spans="1:15" x14ac:dyDescent="0.25">
      <c r="A19">
        <v>2039</v>
      </c>
      <c r="B19">
        <v>17</v>
      </c>
      <c r="C19" t="str">
        <f t="shared" si="2"/>
        <v>17 år</v>
      </c>
      <c r="D19" s="47">
        <f t="shared" si="3"/>
        <v>1116.8065297205017</v>
      </c>
      <c r="E19" s="4">
        <f t="shared" si="4"/>
        <v>943.00629140246861</v>
      </c>
      <c r="F19" s="4">
        <f t="shared" si="4"/>
        <v>797.5814130427658</v>
      </c>
      <c r="G19" s="4">
        <f t="shared" si="4"/>
        <v>675.68631730773075</v>
      </c>
      <c r="H19" s="4">
        <f t="shared" si="4"/>
        <v>573.33859315106542</v>
      </c>
      <c r="I19" s="4">
        <f t="shared" si="4"/>
        <v>487.25898961923133</v>
      </c>
      <c r="J19" s="4">
        <f>SUM(D$2:D19)</f>
        <v>20102.517534969029</v>
      </c>
      <c r="K19" s="4">
        <f>SUM(E$2:E19)</f>
        <v>18496.830361523778</v>
      </c>
      <c r="L19" s="4">
        <f>SUM(F$2:F19)</f>
        <v>17078.062363607292</v>
      </c>
      <c r="M19" s="4">
        <f>SUM(G$2:G19)</f>
        <v>15820.813610146206</v>
      </c>
      <c r="N19" s="4">
        <f>SUM(H$2:H19)</f>
        <v>14703.504943956394</v>
      </c>
      <c r="O19" s="4">
        <f>SUM(I$2:I19)</f>
        <v>13707.757331745903</v>
      </c>
    </row>
    <row r="20" spans="1:15" x14ac:dyDescent="0.25">
      <c r="A20">
        <v>2040</v>
      </c>
      <c r="B20">
        <v>18</v>
      </c>
      <c r="C20" t="str">
        <f t="shared" si="2"/>
        <v>18 år</v>
      </c>
      <c r="D20" s="47">
        <f t="shared" si="3"/>
        <v>1116.8065297205017</v>
      </c>
      <c r="E20" s="4">
        <f t="shared" si="4"/>
        <v>933.66959544798874</v>
      </c>
      <c r="F20" s="4">
        <f t="shared" si="4"/>
        <v>781.94256180663331</v>
      </c>
      <c r="G20" s="4">
        <f t="shared" si="4"/>
        <v>656.00613330847648</v>
      </c>
      <c r="H20" s="4">
        <f t="shared" si="4"/>
        <v>551.28710879910136</v>
      </c>
      <c r="I20" s="4">
        <f t="shared" si="4"/>
        <v>464.05618058974414</v>
      </c>
      <c r="J20" s="4">
        <f>SUM(D$2:D20)</f>
        <v>21219.324064689532</v>
      </c>
      <c r="K20" s="4">
        <f>SUM(E$2:E20)</f>
        <v>19430.499956971766</v>
      </c>
      <c r="L20" s="4">
        <f>SUM(F$2:F20)</f>
        <v>17860.004925413927</v>
      </c>
      <c r="M20" s="4">
        <f>SUM(G$2:G20)</f>
        <v>16476.819743454682</v>
      </c>
      <c r="N20" s="4">
        <f>SUM(H$2:H20)</f>
        <v>15254.792052755494</v>
      </c>
      <c r="O20" s="4">
        <f>SUM(I$2:I20)</f>
        <v>14171.813512335648</v>
      </c>
    </row>
    <row r="21" spans="1:15" x14ac:dyDescent="0.25">
      <c r="A21">
        <v>2041</v>
      </c>
      <c r="B21">
        <v>19</v>
      </c>
      <c r="C21" t="str">
        <f t="shared" si="2"/>
        <v>19 år</v>
      </c>
      <c r="D21" s="47">
        <f t="shared" si="3"/>
        <v>1116.8065297205017</v>
      </c>
      <c r="E21" s="4">
        <f t="shared" si="4"/>
        <v>924.42534202771185</v>
      </c>
      <c r="F21" s="4">
        <f t="shared" si="4"/>
        <v>766.61035471238563</v>
      </c>
      <c r="G21" s="4">
        <f t="shared" si="4"/>
        <v>636.89915855191896</v>
      </c>
      <c r="H21" s="4">
        <f t="shared" si="4"/>
        <v>530.0837584606744</v>
      </c>
      <c r="I21" s="4">
        <f t="shared" si="4"/>
        <v>441.95826722832771</v>
      </c>
      <c r="J21" s="4">
        <f>SUM(D$2:D21)</f>
        <v>22336.130594410035</v>
      </c>
      <c r="K21" s="4">
        <f>SUM(E$2:E21)</f>
        <v>20354.925298999478</v>
      </c>
      <c r="L21" s="4">
        <f>SUM(F$2:F21)</f>
        <v>18626.615280126312</v>
      </c>
      <c r="M21" s="4">
        <f>SUM(G$2:G21)</f>
        <v>17113.7189020066</v>
      </c>
      <c r="N21" s="4">
        <f>SUM(H$2:H21)</f>
        <v>15784.875811216169</v>
      </c>
      <c r="O21" s="4">
        <f>SUM(I$2:I21)</f>
        <v>14613.771779563976</v>
      </c>
    </row>
    <row r="22" spans="1:15" x14ac:dyDescent="0.25">
      <c r="A22">
        <v>2042</v>
      </c>
      <c r="B22">
        <v>20</v>
      </c>
      <c r="C22" t="str">
        <f t="shared" si="2"/>
        <v>20 år</v>
      </c>
      <c r="D22" s="47">
        <f t="shared" si="3"/>
        <v>1116.8065297205017</v>
      </c>
      <c r="E22" s="4">
        <f t="shared" si="4"/>
        <v>915.27261586902148</v>
      </c>
      <c r="F22" s="4">
        <f t="shared" si="4"/>
        <v>751.57877912978972</v>
      </c>
      <c r="G22" s="4">
        <f t="shared" si="4"/>
        <v>618.34869762322228</v>
      </c>
      <c r="H22" s="4">
        <f t="shared" si="4"/>
        <v>509.69592159680229</v>
      </c>
      <c r="I22" s="4">
        <f t="shared" si="4"/>
        <v>420.91263545555023</v>
      </c>
      <c r="J22" s="4">
        <f>SUM(D$2:D22)</f>
        <v>23452.937124130538</v>
      </c>
      <c r="K22" s="4">
        <f>SUM(E$2:E22)</f>
        <v>21270.197914868499</v>
      </c>
      <c r="L22" s="4">
        <f>SUM(F$2:F22)</f>
        <v>19378.1940592561</v>
      </c>
      <c r="M22" s="4">
        <f>SUM(G$2:G22)</f>
        <v>17732.067599629823</v>
      </c>
      <c r="N22" s="4">
        <f>SUM(H$2:H22)</f>
        <v>16294.57173281297</v>
      </c>
      <c r="O22" s="4">
        <f>SUM(I$2:I22)</f>
        <v>15034.684415019527</v>
      </c>
    </row>
    <row r="23" spans="1:15" x14ac:dyDescent="0.25">
      <c r="A23">
        <v>2043</v>
      </c>
      <c r="B23">
        <v>21</v>
      </c>
      <c r="C23" t="str">
        <f t="shared" si="2"/>
        <v>21 år</v>
      </c>
      <c r="D23" s="47">
        <f t="shared" si="3"/>
        <v>1116.8065297205017</v>
      </c>
      <c r="E23" s="4">
        <f t="shared" si="4"/>
        <v>906.21051076140748</v>
      </c>
      <c r="F23" s="4">
        <f t="shared" si="4"/>
        <v>736.84194032332334</v>
      </c>
      <c r="G23" s="4">
        <f t="shared" si="4"/>
        <v>600.33854138176923</v>
      </c>
      <c r="H23" s="4">
        <f t="shared" si="4"/>
        <v>490.09223230461743</v>
      </c>
      <c r="I23" s="4">
        <f t="shared" si="4"/>
        <v>400.86917662433359</v>
      </c>
      <c r="J23" s="4">
        <f>SUM(D$2:D23)</f>
        <v>24569.743653851041</v>
      </c>
      <c r="K23" s="4">
        <f>SUM(E$2:E23)</f>
        <v>22176.408425629907</v>
      </c>
      <c r="L23" s="4">
        <f>SUM(F$2:F23)</f>
        <v>20115.035999579424</v>
      </c>
      <c r="M23" s="4">
        <f>SUM(G$2:G23)</f>
        <v>18332.406141011594</v>
      </c>
      <c r="N23" s="4">
        <f>SUM(H$2:H23)</f>
        <v>16784.663965117586</v>
      </c>
      <c r="O23" s="4">
        <f>SUM(I$2:I23)</f>
        <v>15435.55359164386</v>
      </c>
    </row>
    <row r="24" spans="1:15" x14ac:dyDescent="0.25">
      <c r="A24">
        <v>2044</v>
      </c>
      <c r="B24">
        <v>22</v>
      </c>
      <c r="C24" t="str">
        <f t="shared" si="2"/>
        <v>22 år</v>
      </c>
      <c r="D24" s="47">
        <f t="shared" si="3"/>
        <v>1116.8065297205017</v>
      </c>
      <c r="E24" s="4">
        <f t="shared" si="4"/>
        <v>897.23812946673991</v>
      </c>
      <c r="F24" s="4">
        <f t="shared" si="4"/>
        <v>722.39405914051304</v>
      </c>
      <c r="G24" s="4">
        <f t="shared" si="4"/>
        <v>582.85295279783418</v>
      </c>
      <c r="H24" s="4">
        <f t="shared" si="4"/>
        <v>471.24253106213217</v>
      </c>
      <c r="I24" s="4">
        <f t="shared" si="4"/>
        <v>381.78016821365105</v>
      </c>
      <c r="J24" s="4">
        <f>SUM(D$2:D24)</f>
        <v>25686.550183571544</v>
      </c>
      <c r="K24" s="4">
        <f>SUM(E$2:E24)</f>
        <v>23073.646555096646</v>
      </c>
      <c r="L24" s="4">
        <f>SUM(F$2:F24)</f>
        <v>20837.430058719936</v>
      </c>
      <c r="M24" s="4">
        <f>SUM(G$2:G24)</f>
        <v>18915.259093809429</v>
      </c>
      <c r="N24" s="4">
        <f>SUM(H$2:H24)</f>
        <v>17255.906496179719</v>
      </c>
      <c r="O24" s="4">
        <f>SUM(I$2:I24)</f>
        <v>15817.333759857511</v>
      </c>
    </row>
    <row r="25" spans="1:15" x14ac:dyDescent="0.25">
      <c r="A25">
        <v>2045</v>
      </c>
      <c r="B25">
        <v>23</v>
      </c>
      <c r="C25" t="str">
        <f t="shared" si="2"/>
        <v>23 år</v>
      </c>
      <c r="D25" s="47">
        <f t="shared" si="3"/>
        <v>1116.8065297205017</v>
      </c>
      <c r="E25" s="4">
        <f t="shared" si="4"/>
        <v>888.35458363043574</v>
      </c>
      <c r="F25" s="4">
        <f t="shared" si="4"/>
        <v>708.22946974560114</v>
      </c>
      <c r="G25" s="4">
        <f t="shared" si="4"/>
        <v>565.87665320178075</v>
      </c>
      <c r="H25" s="4">
        <f t="shared" si="4"/>
        <v>453.11781832897327</v>
      </c>
      <c r="I25" s="4">
        <f t="shared" si="4"/>
        <v>363.60016020347712</v>
      </c>
      <c r="J25" s="4">
        <f>SUM(D$2:D25)</f>
        <v>26803.356713292047</v>
      </c>
      <c r="K25" s="4">
        <f>SUM(E$2:E25)</f>
        <v>23962.001138727082</v>
      </c>
      <c r="L25" s="4">
        <f>SUM(F$2:F25)</f>
        <v>21545.659528465538</v>
      </c>
      <c r="M25" s="4">
        <f>SUM(G$2:G25)</f>
        <v>19481.135747011209</v>
      </c>
      <c r="N25" s="4">
        <f>SUM(H$2:H25)</f>
        <v>17709.024314508693</v>
      </c>
      <c r="O25" s="4">
        <f>SUM(I$2:I25)</f>
        <v>16180.933920060988</v>
      </c>
    </row>
    <row r="26" spans="1:15" x14ac:dyDescent="0.25">
      <c r="A26">
        <v>2046</v>
      </c>
      <c r="B26">
        <v>24</v>
      </c>
      <c r="C26" t="str">
        <f t="shared" si="2"/>
        <v>24 år</v>
      </c>
      <c r="D26" s="47">
        <f t="shared" si="3"/>
        <v>1116.8065297205017</v>
      </c>
      <c r="E26" s="4">
        <f t="shared" si="4"/>
        <v>879.5589936935005</v>
      </c>
      <c r="F26" s="4">
        <f t="shared" si="4"/>
        <v>694.34261739764816</v>
      </c>
      <c r="G26" s="4">
        <f t="shared" si="4"/>
        <v>549.39480893376776</v>
      </c>
      <c r="H26" s="4">
        <f t="shared" si="4"/>
        <v>435.69020993170506</v>
      </c>
      <c r="I26" s="4">
        <f t="shared" si="4"/>
        <v>346.28586686045446</v>
      </c>
      <c r="J26" s="4">
        <f>SUM(D$2:D26)</f>
        <v>27920.16324301255</v>
      </c>
      <c r="K26" s="4">
        <f>SUM(E$2:E26)</f>
        <v>24841.560132420582</v>
      </c>
      <c r="L26" s="4">
        <f>SUM(F$2:F26)</f>
        <v>22240.002145863185</v>
      </c>
      <c r="M26" s="4">
        <f>SUM(G$2:G26)</f>
        <v>20030.530555944977</v>
      </c>
      <c r="N26" s="4">
        <f>SUM(H$2:H26)</f>
        <v>18144.714524440398</v>
      </c>
      <c r="O26" s="4">
        <f>SUM(I$2:I26)</f>
        <v>16527.219786921443</v>
      </c>
    </row>
    <row r="27" spans="1:15" x14ac:dyDescent="0.25">
      <c r="A27">
        <v>2047</v>
      </c>
      <c r="B27">
        <v>25</v>
      </c>
      <c r="C27" t="str">
        <f t="shared" si="2"/>
        <v>25 år</v>
      </c>
      <c r="D27" s="47">
        <f t="shared" si="3"/>
        <v>1116.8065297205017</v>
      </c>
      <c r="E27" s="4">
        <f t="shared" si="4"/>
        <v>870.85048880544593</v>
      </c>
      <c r="F27" s="4">
        <f t="shared" si="4"/>
        <v>680.72805627220407</v>
      </c>
      <c r="G27" s="4">
        <f t="shared" si="4"/>
        <v>533.39301838229881</v>
      </c>
      <c r="H27" s="4">
        <f t="shared" si="4"/>
        <v>418.93289416510095</v>
      </c>
      <c r="I27" s="4">
        <f t="shared" si="4"/>
        <v>329.79606367662325</v>
      </c>
      <c r="J27" s="4">
        <f>SUM(D$2:D27)</f>
        <v>29036.969772733053</v>
      </c>
      <c r="K27" s="4">
        <f>SUM(E$2:E27)</f>
        <v>25712.410621226027</v>
      </c>
      <c r="L27" s="4">
        <f>SUM(F$2:F27)</f>
        <v>22920.73020213539</v>
      </c>
      <c r="M27" s="4">
        <f>SUM(G$2:G27)</f>
        <v>20563.923574327277</v>
      </c>
      <c r="N27" s="4">
        <f>SUM(H$2:H27)</f>
        <v>18563.647418605498</v>
      </c>
      <c r="O27" s="4">
        <f>SUM(I$2:I27)</f>
        <v>16857.015850598065</v>
      </c>
    </row>
    <row r="28" spans="1:15" x14ac:dyDescent="0.25">
      <c r="A28">
        <v>2048</v>
      </c>
      <c r="B28">
        <v>26</v>
      </c>
      <c r="C28" t="str">
        <f t="shared" si="2"/>
        <v>26 år</v>
      </c>
      <c r="D28" s="47">
        <f t="shared" si="3"/>
        <v>1116.8065297205017</v>
      </c>
      <c r="E28" s="4">
        <f t="shared" si="4"/>
        <v>862.2282067380653</v>
      </c>
      <c r="F28" s="4">
        <f t="shared" si="4"/>
        <v>667.38044732569017</v>
      </c>
      <c r="G28" s="4">
        <f t="shared" si="4"/>
        <v>517.85729940029</v>
      </c>
      <c r="H28" s="4">
        <f t="shared" si="4"/>
        <v>402.82009054336635</v>
      </c>
      <c r="I28" s="4">
        <f t="shared" si="4"/>
        <v>314.0914892158317</v>
      </c>
      <c r="J28" s="4">
        <f>SUM(D$2:D28)</f>
        <v>30153.776302453556</v>
      </c>
      <c r="K28" s="4">
        <f>SUM(E$2:E28)</f>
        <v>26574.638827964092</v>
      </c>
      <c r="L28" s="4">
        <f>SUM(F$2:F28)</f>
        <v>23588.110649461079</v>
      </c>
      <c r="M28" s="4">
        <f>SUM(G$2:G28)</f>
        <v>21081.780873727566</v>
      </c>
      <c r="N28" s="4">
        <f>SUM(H$2:H28)</f>
        <v>18966.467509148864</v>
      </c>
      <c r="O28" s="4">
        <f>SUM(I$2:I28)</f>
        <v>17171.107339813898</v>
      </c>
    </row>
    <row r="29" spans="1:15" x14ac:dyDescent="0.25">
      <c r="A29">
        <v>2049</v>
      </c>
      <c r="B29">
        <v>27</v>
      </c>
      <c r="C29" t="str">
        <f t="shared" si="2"/>
        <v>27 år</v>
      </c>
      <c r="D29" s="47">
        <f t="shared" si="3"/>
        <v>1116.8065297205017</v>
      </c>
      <c r="E29" s="4">
        <f t="shared" si="4"/>
        <v>853.69129380006495</v>
      </c>
      <c r="F29" s="4">
        <f t="shared" si="4"/>
        <v>654.29455620165709</v>
      </c>
      <c r="G29" s="4">
        <f t="shared" si="4"/>
        <v>502.77407708766032</v>
      </c>
      <c r="H29" s="4">
        <f t="shared" si="4"/>
        <v>387.3270101378522</v>
      </c>
      <c r="I29" s="4">
        <f t="shared" si="4"/>
        <v>299.13475163412539</v>
      </c>
      <c r="J29" s="4">
        <f>SUM(D$2:D29)</f>
        <v>31270.582832174059</v>
      </c>
      <c r="K29" s="4">
        <f>SUM(E$2:E29)</f>
        <v>27428.330121764157</v>
      </c>
      <c r="L29" s="4">
        <f>SUM(F$2:F29)</f>
        <v>24242.405205662737</v>
      </c>
      <c r="M29" s="4">
        <f>SUM(G$2:G29)</f>
        <v>21584.554950815225</v>
      </c>
      <c r="N29" s="4">
        <f>SUM(H$2:H29)</f>
        <v>19353.794519286716</v>
      </c>
      <c r="O29" s="4">
        <f>SUM(I$2:I29)</f>
        <v>17470.242091448024</v>
      </c>
    </row>
    <row r="30" spans="1:15" x14ac:dyDescent="0.25">
      <c r="A30">
        <v>2050</v>
      </c>
      <c r="B30">
        <v>28</v>
      </c>
      <c r="C30" t="str">
        <f t="shared" si="2"/>
        <v>28 år</v>
      </c>
      <c r="D30" s="47">
        <f t="shared" si="3"/>
        <v>1116.8065297205017</v>
      </c>
      <c r="E30" s="4">
        <f t="shared" si="4"/>
        <v>845.2389047525395</v>
      </c>
      <c r="F30" s="4">
        <f t="shared" si="4"/>
        <v>641.46525117809506</v>
      </c>
      <c r="G30" s="4">
        <f t="shared" si="4"/>
        <v>488.1301719297673</v>
      </c>
      <c r="H30" s="4">
        <f t="shared" si="4"/>
        <v>372.42981744024246</v>
      </c>
      <c r="I30" s="4">
        <f t="shared" si="4"/>
        <v>284.89023965154803</v>
      </c>
      <c r="J30" s="4">
        <f>SUM(D$2:D30)</f>
        <v>32387.389361894562</v>
      </c>
      <c r="K30" s="4">
        <f>SUM(E$2:E30)</f>
        <v>28273.569026516696</v>
      </c>
      <c r="L30" s="4">
        <f>SUM(F$2:F30)</f>
        <v>24883.870456840832</v>
      </c>
      <c r="M30" s="4">
        <f>SUM(G$2:G30)</f>
        <v>22072.685122744992</v>
      </c>
      <c r="N30" s="4">
        <f>SUM(H$2:H30)</f>
        <v>19726.224336726958</v>
      </c>
      <c r="O30" s="4">
        <f>SUM(I$2:I30)</f>
        <v>17755.132331099572</v>
      </c>
    </row>
    <row r="31" spans="1:15" x14ac:dyDescent="0.25">
      <c r="A31">
        <v>2051</v>
      </c>
      <c r="B31">
        <v>29</v>
      </c>
      <c r="C31" t="str">
        <f t="shared" si="2"/>
        <v>29 år</v>
      </c>
      <c r="D31" s="47">
        <f t="shared" si="3"/>
        <v>1116.8065297205017</v>
      </c>
      <c r="E31" s="4">
        <f t="shared" si="4"/>
        <v>836.87020272528662</v>
      </c>
      <c r="F31" s="4">
        <f t="shared" si="4"/>
        <v>628.88750115499533</v>
      </c>
      <c r="G31" s="4">
        <f t="shared" si="4"/>
        <v>473.91278828132749</v>
      </c>
      <c r="H31" s="4">
        <f t="shared" si="4"/>
        <v>358.10559369254082</v>
      </c>
      <c r="I31" s="4">
        <f t="shared" si="4"/>
        <v>271.32403776337901</v>
      </c>
      <c r="J31" s="4">
        <f>SUM(D$2:D31)</f>
        <v>33504.195891615062</v>
      </c>
      <c r="K31" s="4">
        <f>SUM(E$2:E31)</f>
        <v>29110.439229241983</v>
      </c>
      <c r="L31" s="4">
        <f>SUM(F$2:F31)</f>
        <v>25512.757957995826</v>
      </c>
      <c r="M31" s="4">
        <f>SUM(G$2:G31)</f>
        <v>22546.597911026318</v>
      </c>
      <c r="N31" s="4">
        <f>SUM(H$2:H31)</f>
        <v>20084.329930419499</v>
      </c>
      <c r="O31" s="4">
        <f>SUM(I$2:I31)</f>
        <v>18026.45636886295</v>
      </c>
    </row>
    <row r="32" spans="1:15" x14ac:dyDescent="0.25">
      <c r="A32">
        <v>2052</v>
      </c>
      <c r="B32">
        <v>30</v>
      </c>
      <c r="C32" t="str">
        <f t="shared" si="2"/>
        <v>30 år</v>
      </c>
      <c r="D32" s="47">
        <f t="shared" si="3"/>
        <v>1116.8065297205017</v>
      </c>
      <c r="E32" s="4">
        <f t="shared" si="4"/>
        <v>828.58435913394692</v>
      </c>
      <c r="F32" s="4">
        <f t="shared" si="4"/>
        <v>616.55637368136786</v>
      </c>
      <c r="G32" s="4">
        <f t="shared" si="4"/>
        <v>460.10950318575487</v>
      </c>
      <c r="H32" s="4">
        <f t="shared" si="4"/>
        <v>344.33230162744314</v>
      </c>
      <c r="I32" s="4">
        <f t="shared" si="4"/>
        <v>258.40384548893246</v>
      </c>
      <c r="J32" s="4">
        <f>SUM(D$2:D32)</f>
        <v>34621.002421335565</v>
      </c>
      <c r="K32" s="4">
        <f>SUM(E$2:E32)</f>
        <v>29939.023588375931</v>
      </c>
      <c r="L32" s="4">
        <f>SUM(F$2:F32)</f>
        <v>26129.314331677193</v>
      </c>
      <c r="M32" s="4">
        <f>SUM(G$2:G32)</f>
        <v>23006.707414212073</v>
      </c>
      <c r="N32" s="4">
        <f>SUM(H$2:H32)</f>
        <v>20428.662232046943</v>
      </c>
      <c r="O32" s="4">
        <f>SUM(I$2:I32)</f>
        <v>18284.860214351884</v>
      </c>
    </row>
    <row r="33" spans="1:15" x14ac:dyDescent="0.25">
      <c r="A33">
        <v>2053</v>
      </c>
      <c r="B33">
        <v>31</v>
      </c>
      <c r="C33" t="str">
        <f t="shared" si="2"/>
        <v>31 år</v>
      </c>
      <c r="D33" s="47">
        <f t="shared" si="3"/>
        <v>1116.8065297205017</v>
      </c>
      <c r="E33" s="4">
        <f t="shared" si="4"/>
        <v>820.38055359796749</v>
      </c>
      <c r="F33" s="4">
        <f t="shared" si="4"/>
        <v>604.46703302094909</v>
      </c>
      <c r="G33" s="4">
        <f t="shared" si="4"/>
        <v>446.70825552015026</v>
      </c>
      <c r="H33" s="4">
        <f t="shared" si="4"/>
        <v>331.08875156484913</v>
      </c>
      <c r="I33" s="4">
        <f t="shared" si="4"/>
        <v>246.09890046564988</v>
      </c>
      <c r="J33" s="4">
        <f>SUM(D$2:D33)</f>
        <v>35737.808951056068</v>
      </c>
      <c r="K33" s="4">
        <f>SUM(E$2:E33)</f>
        <v>30759.404141973897</v>
      </c>
      <c r="L33" s="4">
        <f>SUM(F$2:F33)</f>
        <v>26733.781364698141</v>
      </c>
      <c r="M33" s="4">
        <f>SUM(G$2:G33)</f>
        <v>23453.415669732221</v>
      </c>
      <c r="N33" s="4">
        <f>SUM(H$2:H33)</f>
        <v>20759.750983611793</v>
      </c>
      <c r="O33" s="4">
        <f>SUM(I$2:I33)</f>
        <v>18530.959114817535</v>
      </c>
    </row>
    <row r="34" spans="1:15" x14ac:dyDescent="0.25">
      <c r="A34">
        <v>2054</v>
      </c>
      <c r="B34">
        <v>32</v>
      </c>
      <c r="C34" t="str">
        <f t="shared" si="2"/>
        <v>32 år</v>
      </c>
      <c r="D34" s="47">
        <f t="shared" si="3"/>
        <v>1116.8065297205017</v>
      </c>
      <c r="E34" s="4">
        <f t="shared" si="4"/>
        <v>812.25797385937358</v>
      </c>
      <c r="F34" s="4">
        <f t="shared" si="4"/>
        <v>592.61473825583221</v>
      </c>
      <c r="G34" s="4">
        <f t="shared" si="4"/>
        <v>433.69733545645664</v>
      </c>
      <c r="H34" s="4">
        <f t="shared" si="4"/>
        <v>318.3545688123549</v>
      </c>
      <c r="I34" s="4">
        <f t="shared" si="4"/>
        <v>234.37990520538085</v>
      </c>
      <c r="J34" s="4">
        <f>SUM(D$2:D34)</f>
        <v>36854.615480776571</v>
      </c>
      <c r="K34" s="4">
        <f>SUM(E$2:E34)</f>
        <v>31571.662115833271</v>
      </c>
      <c r="L34" s="4">
        <f>SUM(F$2:F34)</f>
        <v>27326.396102953975</v>
      </c>
      <c r="M34" s="4">
        <f>SUM(G$2:G34)</f>
        <v>23887.113005188679</v>
      </c>
      <c r="N34" s="4">
        <f>SUM(H$2:H34)</f>
        <v>21078.105552424149</v>
      </c>
      <c r="O34" s="4">
        <f>SUM(I$2:I34)</f>
        <v>18765.339020022915</v>
      </c>
    </row>
    <row r="35" spans="1:15" x14ac:dyDescent="0.25">
      <c r="A35">
        <v>2055</v>
      </c>
      <c r="B35">
        <v>33</v>
      </c>
      <c r="C35" t="str">
        <f t="shared" si="2"/>
        <v>33 år</v>
      </c>
      <c r="D35" s="47">
        <f t="shared" si="3"/>
        <v>1116.8065297205017</v>
      </c>
      <c r="E35" s="4">
        <f t="shared" si="4"/>
        <v>804.21581570235003</v>
      </c>
      <c r="F35" s="4">
        <f t="shared" si="4"/>
        <v>580.99484142728647</v>
      </c>
      <c r="G35" s="4">
        <f t="shared" si="4"/>
        <v>421.06537422956956</v>
      </c>
      <c r="H35" s="4">
        <f t="shared" si="4"/>
        <v>306.11016231957205</v>
      </c>
      <c r="I35" s="4">
        <f t="shared" si="4"/>
        <v>223.21895733845795</v>
      </c>
      <c r="J35" s="4">
        <f>SUM(D$2:D35)</f>
        <v>37971.422010497074</v>
      </c>
      <c r="K35" s="4">
        <f>SUM(E$2:E35)</f>
        <v>32375.877931535622</v>
      </c>
      <c r="L35" s="4">
        <f>SUM(F$2:F35)</f>
        <v>27907.390944381263</v>
      </c>
      <c r="M35" s="4">
        <f>SUM(G$2:G35)</f>
        <v>24308.178379418248</v>
      </c>
      <c r="N35" s="4">
        <f>SUM(H$2:H35)</f>
        <v>21384.215714743721</v>
      </c>
      <c r="O35" s="4">
        <f>SUM(I$2:I35)</f>
        <v>18988.557977361372</v>
      </c>
    </row>
    <row r="36" spans="1:15" x14ac:dyDescent="0.25">
      <c r="A36">
        <v>2056</v>
      </c>
      <c r="B36">
        <v>34</v>
      </c>
      <c r="C36" t="str">
        <f t="shared" si="2"/>
        <v>34 år</v>
      </c>
      <c r="D36" s="47">
        <f t="shared" si="3"/>
        <v>1116.8065297205017</v>
      </c>
      <c r="E36" s="4">
        <f t="shared" si="4"/>
        <v>796.2532828736139</v>
      </c>
      <c r="F36" s="4">
        <f t="shared" si="4"/>
        <v>569.60278571302604</v>
      </c>
      <c r="G36" s="4">
        <f t="shared" si="4"/>
        <v>408.80133420346567</v>
      </c>
      <c r="H36" s="4">
        <f t="shared" si="4"/>
        <v>294.33669453804998</v>
      </c>
      <c r="I36" s="4">
        <f t="shared" si="4"/>
        <v>212.58948317948378</v>
      </c>
      <c r="J36" s="4">
        <f>SUM(D$2:D36)</f>
        <v>39088.228540217577</v>
      </c>
      <c r="K36" s="4">
        <f>SUM(E$2:E36)</f>
        <v>33172.131214409237</v>
      </c>
      <c r="L36" s="4">
        <f>SUM(F$2:F36)</f>
        <v>28476.993730094287</v>
      </c>
      <c r="M36" s="4">
        <f>SUM(G$2:G36)</f>
        <v>24716.979713621713</v>
      </c>
      <c r="N36" s="4">
        <f>SUM(H$2:H36)</f>
        <v>21678.552409281772</v>
      </c>
      <c r="O36" s="4">
        <f>SUM(I$2:I36)</f>
        <v>19201.147460540855</v>
      </c>
    </row>
    <row r="37" spans="1:15" x14ac:dyDescent="0.25">
      <c r="A37">
        <v>2057</v>
      </c>
      <c r="B37">
        <v>35</v>
      </c>
      <c r="C37" t="str">
        <f t="shared" si="2"/>
        <v>35 år</v>
      </c>
      <c r="D37" s="47">
        <f t="shared" si="3"/>
        <v>1116.8065297205017</v>
      </c>
      <c r="E37" s="4">
        <f t="shared" si="4"/>
        <v>788.36958700357832</v>
      </c>
      <c r="F37" s="4">
        <f t="shared" si="4"/>
        <v>558.43410364022157</v>
      </c>
      <c r="G37" s="4">
        <f t="shared" si="4"/>
        <v>396.89449922666563</v>
      </c>
      <c r="H37" s="4">
        <f t="shared" si="4"/>
        <v>283.0160524404327</v>
      </c>
      <c r="I37" s="4">
        <f t="shared" si="4"/>
        <v>202.46617445665117</v>
      </c>
      <c r="J37" s="4">
        <f>SUM(D$2:D37)</f>
        <v>40205.03506993808</v>
      </c>
      <c r="K37" s="4">
        <f>SUM(E$2:E37)</f>
        <v>33960.500801412818</v>
      </c>
      <c r="L37" s="4">
        <f>SUM(F$2:F37)</f>
        <v>29035.427833734509</v>
      </c>
      <c r="M37" s="4">
        <f>SUM(G$2:G37)</f>
        <v>25113.874212848379</v>
      </c>
      <c r="N37" s="4">
        <f>SUM(H$2:H37)</f>
        <v>21961.568461722203</v>
      </c>
      <c r="O37" s="4">
        <f>SUM(I$2:I37)</f>
        <v>19403.613634997506</v>
      </c>
    </row>
    <row r="38" spans="1:15" x14ac:dyDescent="0.25">
      <c r="A38">
        <v>2058</v>
      </c>
      <c r="B38">
        <v>36</v>
      </c>
      <c r="C38" t="str">
        <f t="shared" si="2"/>
        <v>36 år</v>
      </c>
      <c r="D38" s="47">
        <f t="shared" si="3"/>
        <v>1116.8065297205017</v>
      </c>
      <c r="E38" s="4">
        <f t="shared" si="4"/>
        <v>780.56394752829522</v>
      </c>
      <c r="F38" s="4">
        <f t="shared" si="4"/>
        <v>547.4844153335506</v>
      </c>
      <c r="G38" s="4">
        <f t="shared" si="4"/>
        <v>385.3344652686074</v>
      </c>
      <c r="H38" s="4">
        <f t="shared" si="4"/>
        <v>272.13081965426221</v>
      </c>
      <c r="I38" s="4">
        <f t="shared" si="4"/>
        <v>192.82492805395353</v>
      </c>
      <c r="J38" s="4">
        <f>SUM(D$2:D38)</f>
        <v>41321.841599658583</v>
      </c>
      <c r="K38" s="4">
        <f>SUM(E$2:E38)</f>
        <v>34741.064748941113</v>
      </c>
      <c r="L38" s="4">
        <f>SUM(F$2:F38)</f>
        <v>29582.91224906806</v>
      </c>
      <c r="M38" s="4">
        <f>SUM(G$2:G38)</f>
        <v>25499.208678116986</v>
      </c>
      <c r="N38" s="4">
        <f>SUM(H$2:H38)</f>
        <v>22233.699281376466</v>
      </c>
      <c r="O38" s="4">
        <f>SUM(I$2:I38)</f>
        <v>19596.438563051459</v>
      </c>
    </row>
    <row r="39" spans="1:15" x14ac:dyDescent="0.25">
      <c r="A39">
        <v>2059</v>
      </c>
      <c r="B39">
        <v>37</v>
      </c>
      <c r="C39" t="str">
        <f t="shared" si="2"/>
        <v>37 år</v>
      </c>
      <c r="D39" s="47">
        <f t="shared" si="3"/>
        <v>1116.8065297205017</v>
      </c>
      <c r="E39" s="4">
        <f t="shared" si="4"/>
        <v>772.83559161217352</v>
      </c>
      <c r="F39" s="4">
        <f t="shared" si="4"/>
        <v>536.74942679759863</v>
      </c>
      <c r="G39" s="4">
        <f t="shared" si="4"/>
        <v>374.1111313287451</v>
      </c>
      <c r="H39" s="4">
        <f t="shared" si="4"/>
        <v>261.66424966755977</v>
      </c>
      <c r="I39" s="4">
        <f t="shared" si="4"/>
        <v>183.64278862281287</v>
      </c>
      <c r="J39" s="4">
        <f>SUM(D$2:D39)</f>
        <v>42438.648129379086</v>
      </c>
      <c r="K39" s="4">
        <f>SUM(E$2:E39)</f>
        <v>35513.900340553286</v>
      </c>
      <c r="L39" s="4">
        <f>SUM(F$2:F39)</f>
        <v>30119.66167586566</v>
      </c>
      <c r="M39" s="4">
        <f>SUM(G$2:G39)</f>
        <v>25873.319809445729</v>
      </c>
      <c r="N39" s="4">
        <f>SUM(H$2:H39)</f>
        <v>22495.363531044026</v>
      </c>
      <c r="O39" s="4">
        <f>SUM(I$2:I39)</f>
        <v>19780.081351674271</v>
      </c>
    </row>
    <row r="40" spans="1:15" x14ac:dyDescent="0.25">
      <c r="A40">
        <v>2060</v>
      </c>
      <c r="B40">
        <v>38</v>
      </c>
      <c r="C40" t="str">
        <f t="shared" si="2"/>
        <v>38 år</v>
      </c>
      <c r="D40" s="47">
        <f t="shared" si="3"/>
        <v>1116.8065297205017</v>
      </c>
      <c r="E40" s="4">
        <f t="shared" si="4"/>
        <v>765.18375407145879</v>
      </c>
      <c r="F40" s="4">
        <f t="shared" si="4"/>
        <v>526.22492823293976</v>
      </c>
      <c r="G40" s="4">
        <f t="shared" si="4"/>
        <v>363.21469061043217</v>
      </c>
      <c r="H40" s="4">
        <f t="shared" si="4"/>
        <v>251.60024006496133</v>
      </c>
      <c r="I40" s="4">
        <f t="shared" si="4"/>
        <v>174.89789392648848</v>
      </c>
      <c r="J40" s="4">
        <f>SUM(D$2:D40)</f>
        <v>43555.454659099589</v>
      </c>
      <c r="K40" s="4">
        <f>SUM(E$2:E40)</f>
        <v>36279.084094624748</v>
      </c>
      <c r="L40" s="4">
        <f>SUM(F$2:F40)</f>
        <v>30645.886604098599</v>
      </c>
      <c r="M40" s="4">
        <f>SUM(G$2:G40)</f>
        <v>26236.534500056161</v>
      </c>
      <c r="N40" s="4">
        <f>SUM(H$2:H40)</f>
        <v>22746.963771108989</v>
      </c>
      <c r="O40" s="4">
        <f>SUM(I$2:I40)</f>
        <v>19954.97924560076</v>
      </c>
    </row>
    <row r="41" spans="1:15" x14ac:dyDescent="0.25">
      <c r="A41">
        <v>2061</v>
      </c>
      <c r="B41">
        <v>39</v>
      </c>
      <c r="C41" t="str">
        <f t="shared" si="2"/>
        <v>39 år</v>
      </c>
      <c r="D41" s="47">
        <f t="shared" si="3"/>
        <v>1116.8065297205017</v>
      </c>
      <c r="E41" s="4">
        <f t="shared" si="4"/>
        <v>757.6076772984743</v>
      </c>
      <c r="F41" s="4">
        <f t="shared" si="4"/>
        <v>515.90679238523524</v>
      </c>
      <c r="G41" s="4">
        <f t="shared" si="4"/>
        <v>352.63562195187581</v>
      </c>
      <c r="H41" s="4">
        <f t="shared" si="4"/>
        <v>241.92330775477052</v>
      </c>
      <c r="I41" s="4">
        <f t="shared" si="4"/>
        <v>166.56942278713186</v>
      </c>
      <c r="J41" s="4">
        <f>SUM(D$2:D41)</f>
        <v>44672.261188820092</v>
      </c>
      <c r="K41" s="4">
        <f>SUM(E$2:E41)</f>
        <v>37036.691771923222</v>
      </c>
      <c r="L41" s="4">
        <f>SUM(F$2:F41)</f>
        <v>31161.793396483834</v>
      </c>
      <c r="M41" s="4">
        <f>SUM(G$2:G41)</f>
        <v>26589.170122008036</v>
      </c>
      <c r="N41" s="4">
        <f>SUM(H$2:H41)</f>
        <v>22988.887078863758</v>
      </c>
      <c r="O41" s="4">
        <f>SUM(I$2:I41)</f>
        <v>20121.548668387892</v>
      </c>
    </row>
    <row r="42" spans="1:15" x14ac:dyDescent="0.25">
      <c r="A42">
        <v>2062</v>
      </c>
      <c r="B42">
        <v>40</v>
      </c>
      <c r="C42" t="str">
        <f t="shared" si="2"/>
        <v>40 år</v>
      </c>
      <c r="D42" s="47">
        <f t="shared" si="3"/>
        <v>1116.8065297205017</v>
      </c>
      <c r="E42" s="4">
        <f t="shared" si="4"/>
        <v>750.10661118660801</v>
      </c>
      <c r="F42" s="4">
        <f t="shared" si="4"/>
        <v>505.79097292670104</v>
      </c>
      <c r="G42" s="4">
        <f t="shared" si="4"/>
        <v>342.36468150667565</v>
      </c>
      <c r="H42" s="4">
        <f t="shared" si="4"/>
        <v>232.61856514881774</v>
      </c>
      <c r="I42" s="4">
        <f t="shared" si="4"/>
        <v>158.63754551155418</v>
      </c>
      <c r="J42" s="4">
        <f>SUM(D$2:D42)</f>
        <v>45789.067718540595</v>
      </c>
      <c r="K42" s="4">
        <f>SUM(E$2:E42)</f>
        <v>37786.798383109832</v>
      </c>
      <c r="L42" s="4">
        <f>SUM(F$2:F42)</f>
        <v>31667.584369410535</v>
      </c>
      <c r="M42" s="4">
        <f>SUM(G$2:G42)</f>
        <v>26931.534803514711</v>
      </c>
      <c r="N42" s="4">
        <f>SUM(H$2:H42)</f>
        <v>23221.505644012577</v>
      </c>
      <c r="O42" s="4">
        <f>SUM(I$2:I42)</f>
        <v>20280.186213899447</v>
      </c>
    </row>
    <row r="43" spans="1:15" x14ac:dyDescent="0.25">
      <c r="A43">
        <v>2063</v>
      </c>
      <c r="B43">
        <v>41</v>
      </c>
      <c r="C43" t="str">
        <f t="shared" si="2"/>
        <v>41 år</v>
      </c>
      <c r="D43" s="47">
        <f t="shared" si="3"/>
        <v>1116.8065297205017</v>
      </c>
      <c r="E43" s="4">
        <f t="shared" si="4"/>
        <v>742.67981305604746</v>
      </c>
      <c r="F43" s="4">
        <f t="shared" si="4"/>
        <v>495.87350286931479</v>
      </c>
      <c r="G43" s="4">
        <f t="shared" si="4"/>
        <v>332.39289466667532</v>
      </c>
      <c r="H43" s="4">
        <f t="shared" si="4"/>
        <v>223.67169725847859</v>
      </c>
      <c r="I43" s="4">
        <f t="shared" si="4"/>
        <v>151.08337667767063</v>
      </c>
      <c r="J43" s="4">
        <f>SUM(D$2:D43)</f>
        <v>46905.874248261098</v>
      </c>
      <c r="K43" s="4">
        <f>SUM(E$2:E43)</f>
        <v>38529.478196165881</v>
      </c>
      <c r="L43" s="4">
        <f>SUM(F$2:F43)</f>
        <v>32163.457872279851</v>
      </c>
      <c r="M43" s="4">
        <f>SUM(G$2:G43)</f>
        <v>27263.927698181385</v>
      </c>
      <c r="N43" s="4">
        <f>SUM(H$2:H43)</f>
        <v>23445.177341271057</v>
      </c>
      <c r="O43" s="4">
        <f>SUM(I$2:I43)</f>
        <v>20431.269590577118</v>
      </c>
    </row>
    <row r="44" spans="1:15" x14ac:dyDescent="0.25">
      <c r="A44">
        <v>2064</v>
      </c>
      <c r="B44">
        <v>42</v>
      </c>
      <c r="C44" t="str">
        <f t="shared" si="2"/>
        <v>42 år</v>
      </c>
      <c r="D44" s="47">
        <f t="shared" si="3"/>
        <v>1116.8065297205017</v>
      </c>
      <c r="E44" s="4">
        <f t="shared" si="4"/>
        <v>735.32654758024489</v>
      </c>
      <c r="F44" s="4">
        <f t="shared" si="4"/>
        <v>486.15049300913216</v>
      </c>
      <c r="G44" s="4">
        <f t="shared" si="4"/>
        <v>322.7115482200731</v>
      </c>
      <c r="H44" s="4">
        <f t="shared" si="4"/>
        <v>215.06893967161406</v>
      </c>
      <c r="I44" s="4">
        <f t="shared" si="4"/>
        <v>143.88893016921011</v>
      </c>
      <c r="J44" s="4">
        <f>SUM(D$2:D44)</f>
        <v>48022.680777981601</v>
      </c>
      <c r="K44" s="4">
        <f>SUM(E$2:E44)</f>
        <v>39264.804743746128</v>
      </c>
      <c r="L44" s="4">
        <f>SUM(F$2:F44)</f>
        <v>32649.608365288983</v>
      </c>
      <c r="M44" s="4">
        <f>SUM(G$2:G44)</f>
        <v>27586.639246401457</v>
      </c>
      <c r="N44" s="4">
        <f>SUM(H$2:H44)</f>
        <v>23660.246280942672</v>
      </c>
      <c r="O44" s="4">
        <f>SUM(I$2:I44)</f>
        <v>20575.158520746329</v>
      </c>
    </row>
    <row r="45" spans="1:15" x14ac:dyDescent="0.25">
      <c r="A45">
        <v>2065</v>
      </c>
      <c r="B45">
        <v>43</v>
      </c>
      <c r="C45" t="str">
        <f t="shared" si="2"/>
        <v>43 år</v>
      </c>
      <c r="D45" s="47">
        <f t="shared" si="3"/>
        <v>1116.8065297205017</v>
      </c>
      <c r="E45" s="4">
        <f t="shared" si="4"/>
        <v>728.04608671311405</v>
      </c>
      <c r="F45" s="4">
        <f t="shared" si="4"/>
        <v>476.61813040111002</v>
      </c>
      <c r="G45" s="4">
        <f t="shared" si="4"/>
        <v>313.31218273793507</v>
      </c>
      <c r="H45" s="4">
        <f t="shared" si="4"/>
        <v>206.79705737655195</v>
      </c>
      <c r="I45" s="4">
        <f t="shared" si="4"/>
        <v>137.03707635162868</v>
      </c>
      <c r="J45" s="4">
        <f>SUM(D$2:D45)</f>
        <v>49139.487307702104</v>
      </c>
      <c r="K45" s="4">
        <f>SUM(E$2:E45)</f>
        <v>39992.85083045924</v>
      </c>
      <c r="L45" s="4">
        <f>SUM(F$2:F45)</f>
        <v>33126.226495690091</v>
      </c>
      <c r="M45" s="4">
        <f>SUM(G$2:G45)</f>
        <v>27899.951429139393</v>
      </c>
      <c r="N45" s="4">
        <f>SUM(H$2:H45)</f>
        <v>23867.043338319225</v>
      </c>
      <c r="O45" s="4">
        <f>SUM(I$2:I45)</f>
        <v>20712.195597097958</v>
      </c>
    </row>
    <row r="46" spans="1:15" x14ac:dyDescent="0.25">
      <c r="A46">
        <v>2066</v>
      </c>
      <c r="B46">
        <v>44</v>
      </c>
      <c r="C46" t="str">
        <f t="shared" si="2"/>
        <v>44 år</v>
      </c>
      <c r="D46" s="47">
        <f t="shared" si="3"/>
        <v>1116.8065297205017</v>
      </c>
      <c r="E46" s="4">
        <f t="shared" si="4"/>
        <v>720.83770961694449</v>
      </c>
      <c r="F46" s="4">
        <f t="shared" si="4"/>
        <v>467.27267686383328</v>
      </c>
      <c r="G46" s="4">
        <f t="shared" si="4"/>
        <v>304.18658518246127</v>
      </c>
      <c r="H46" s="4">
        <f t="shared" si="4"/>
        <v>198.84332440053069</v>
      </c>
      <c r="I46" s="4">
        <f t="shared" si="4"/>
        <v>130.51150128726542</v>
      </c>
      <c r="J46" s="4">
        <f>SUM(D$2:D46)</f>
        <v>50256.293837422607</v>
      </c>
      <c r="K46" s="4">
        <f>SUM(E$2:E46)</f>
        <v>40713.688540076182</v>
      </c>
      <c r="L46" s="4">
        <f>SUM(F$2:F46)</f>
        <v>33593.499172553922</v>
      </c>
      <c r="M46" s="4">
        <f>SUM(G$2:G46)</f>
        <v>28204.138014321856</v>
      </c>
      <c r="N46" s="4">
        <f>SUM(H$2:H46)</f>
        <v>24065.886662719757</v>
      </c>
      <c r="O46" s="4">
        <f>SUM(I$2:I46)</f>
        <v>20842.707098385225</v>
      </c>
    </row>
    <row r="47" spans="1:15" x14ac:dyDescent="0.25">
      <c r="A47">
        <v>2067</v>
      </c>
      <c r="B47">
        <v>45</v>
      </c>
      <c r="C47" t="str">
        <f t="shared" si="2"/>
        <v>45 år</v>
      </c>
      <c r="D47" s="47">
        <f t="shared" si="3"/>
        <v>1116.8065297205017</v>
      </c>
      <c r="E47" s="4">
        <f t="shared" si="4"/>
        <v>713.70070259103409</v>
      </c>
      <c r="F47" s="4">
        <f t="shared" si="4"/>
        <v>458.11046751356207</v>
      </c>
      <c r="G47" s="4">
        <f t="shared" si="4"/>
        <v>295.32678173054495</v>
      </c>
      <c r="H47" s="4">
        <f t="shared" si="4"/>
        <v>191.19550423127953</v>
      </c>
      <c r="I47" s="4">
        <f t="shared" si="4"/>
        <v>124.29666789263371</v>
      </c>
      <c r="J47" s="4">
        <f>SUM(D$2:D47)</f>
        <v>51373.10036714311</v>
      </c>
      <c r="K47" s="4">
        <f>SUM(E$2:E47)</f>
        <v>41427.389242667217</v>
      </c>
      <c r="L47" s="4">
        <f>SUM(F$2:F47)</f>
        <v>34051.609640067487</v>
      </c>
      <c r="M47" s="4">
        <f>SUM(G$2:G47)</f>
        <v>28499.464796052402</v>
      </c>
      <c r="N47" s="4">
        <f>SUM(H$2:H47)</f>
        <v>24257.082166951037</v>
      </c>
      <c r="O47" s="4">
        <f>SUM(I$2:I47)</f>
        <v>20967.00376627786</v>
      </c>
    </row>
    <row r="48" spans="1:15" x14ac:dyDescent="0.25">
      <c r="A48">
        <v>2068</v>
      </c>
      <c r="B48">
        <v>46</v>
      </c>
      <c r="C48" t="str">
        <f t="shared" si="2"/>
        <v>46 år</v>
      </c>
      <c r="D48" s="47">
        <f t="shared" si="3"/>
        <v>1116.8065297205017</v>
      </c>
      <c r="E48" s="4">
        <f t="shared" si="4"/>
        <v>706.63435900102377</v>
      </c>
      <c r="F48" s="4">
        <f t="shared" si="4"/>
        <v>449.1279093270216</v>
      </c>
      <c r="G48" s="4">
        <f t="shared" si="4"/>
        <v>286.72503080635431</v>
      </c>
      <c r="H48" s="4">
        <f t="shared" si="4"/>
        <v>183.84183099161493</v>
      </c>
      <c r="I48" s="4">
        <f t="shared" si="4"/>
        <v>118.37777894536546</v>
      </c>
      <c r="J48" s="4">
        <f>SUM(D$2:D48)</f>
        <v>52489.906896863613</v>
      </c>
      <c r="K48" s="4">
        <f>SUM(E$2:E48)</f>
        <v>42134.023601668239</v>
      </c>
      <c r="L48" s="4">
        <f>SUM(F$2:F48)</f>
        <v>34500.737549394507</v>
      </c>
      <c r="M48" s="4">
        <f>SUM(G$2:G48)</f>
        <v>28786.189826858757</v>
      </c>
      <c r="N48" s="4">
        <f>SUM(H$2:H48)</f>
        <v>24440.923997942653</v>
      </c>
      <c r="O48" s="4">
        <f>SUM(I$2:I48)</f>
        <v>21085.381545223227</v>
      </c>
    </row>
    <row r="49" spans="1:15" x14ac:dyDescent="0.25">
      <c r="A49">
        <v>2069</v>
      </c>
      <c r="B49">
        <v>47</v>
      </c>
      <c r="C49" t="str">
        <f t="shared" si="2"/>
        <v>47 år</v>
      </c>
      <c r="D49" s="47">
        <f t="shared" si="3"/>
        <v>1116.8065297205017</v>
      </c>
      <c r="E49" s="4">
        <f t="shared" si="4"/>
        <v>699.63797920893467</v>
      </c>
      <c r="F49" s="4">
        <f t="shared" si="4"/>
        <v>440.32147973237426</v>
      </c>
      <c r="G49" s="4">
        <f t="shared" si="4"/>
        <v>278.37381631684883</v>
      </c>
      <c r="H49" s="4">
        <f t="shared" si="4"/>
        <v>176.77099133809128</v>
      </c>
      <c r="I49" s="4">
        <f t="shared" si="4"/>
        <v>112.74074185272897</v>
      </c>
      <c r="J49" s="4">
        <f>SUM(D$2:D49)</f>
        <v>53606.713426584116</v>
      </c>
      <c r="K49" s="4">
        <f>SUM(E$2:E49)</f>
        <v>42833.661580877175</v>
      </c>
      <c r="L49" s="4">
        <f>SUM(F$2:F49)</f>
        <v>34941.059029126882</v>
      </c>
      <c r="M49" s="4">
        <f>SUM(G$2:G49)</f>
        <v>29064.563643175607</v>
      </c>
      <c r="N49" s="4">
        <f>SUM(H$2:H49)</f>
        <v>24617.694989280742</v>
      </c>
      <c r="O49" s="4">
        <f>SUM(I$2:I49)</f>
        <v>21198.122287075956</v>
      </c>
    </row>
    <row r="50" spans="1:15" x14ac:dyDescent="0.25">
      <c r="A50">
        <v>2070</v>
      </c>
      <c r="B50">
        <v>48</v>
      </c>
      <c r="C50" t="str">
        <f t="shared" si="2"/>
        <v>48 år</v>
      </c>
      <c r="D50" s="47">
        <f t="shared" si="3"/>
        <v>1116.8065297205017</v>
      </c>
      <c r="E50" s="4">
        <f t="shared" si="4"/>
        <v>692.71087050389553</v>
      </c>
      <c r="F50" s="4">
        <f t="shared" si="4"/>
        <v>431.68772522781779</v>
      </c>
      <c r="G50" s="4">
        <f t="shared" si="4"/>
        <v>270.26584108431928</v>
      </c>
      <c r="H50" s="4">
        <f t="shared" si="4"/>
        <v>169.97210705585698</v>
      </c>
      <c r="I50" s="4">
        <f t="shared" si="4"/>
        <v>107.37213509783713</v>
      </c>
      <c r="J50" s="4">
        <f>SUM(D$2:D50)</f>
        <v>54723.519956304619</v>
      </c>
      <c r="K50" s="4">
        <f>SUM(E$2:E50)</f>
        <v>43526.372451381074</v>
      </c>
      <c r="L50" s="4">
        <f>SUM(F$2:F50)</f>
        <v>35372.746754354703</v>
      </c>
      <c r="M50" s="4">
        <f>SUM(G$2:G50)</f>
        <v>29334.829484259924</v>
      </c>
      <c r="N50" s="4">
        <f>SUM(H$2:H50)</f>
        <v>24787.667096336598</v>
      </c>
      <c r="O50" s="4">
        <f>SUM(I$2:I50)</f>
        <v>21305.494422173793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49F59-4204-452B-8F0C-D876D06104E6}">
  <dimension ref="A1:R26"/>
  <sheetViews>
    <sheetView workbookViewId="0">
      <pane ySplit="1" topLeftCell="A2" activePane="bottomLeft" state="frozen"/>
      <selection pane="bottomLeft" activeCell="G23" sqref="G23"/>
    </sheetView>
  </sheetViews>
  <sheetFormatPr defaultRowHeight="15" x14ac:dyDescent="0.25"/>
  <cols>
    <col min="2" max="2" width="16.7109375" bestFit="1" customWidth="1"/>
    <col min="3" max="4" width="25.42578125" customWidth="1"/>
    <col min="5" max="5" width="15.85546875" customWidth="1"/>
    <col min="6" max="6" width="16.7109375" customWidth="1"/>
    <col min="7" max="15" width="15.85546875" customWidth="1"/>
  </cols>
  <sheetData>
    <row r="1" spans="1:18" ht="44.45" customHeight="1" x14ac:dyDescent="0.25">
      <c r="A1" s="9" t="s">
        <v>0</v>
      </c>
      <c r="B1" s="33" t="s">
        <v>84</v>
      </c>
      <c r="C1" s="9" t="s">
        <v>85</v>
      </c>
      <c r="D1" s="9" t="s">
        <v>96</v>
      </c>
      <c r="E1" s="9" t="s">
        <v>91</v>
      </c>
      <c r="F1" s="9" t="s">
        <v>92</v>
      </c>
      <c r="G1" s="9" t="s">
        <v>93</v>
      </c>
      <c r="H1" s="9" t="s">
        <v>90</v>
      </c>
      <c r="I1" s="9" t="s">
        <v>86</v>
      </c>
      <c r="J1" s="9" t="s">
        <v>87</v>
      </c>
      <c r="K1" s="9" t="s">
        <v>97</v>
      </c>
      <c r="L1" s="9" t="s">
        <v>88</v>
      </c>
      <c r="M1" s="9" t="s">
        <v>89</v>
      </c>
      <c r="N1" s="9"/>
      <c r="O1" s="9"/>
      <c r="P1" s="9"/>
      <c r="Q1" s="9"/>
      <c r="R1" s="9"/>
    </row>
    <row r="2" spans="1:18" x14ac:dyDescent="0.25">
      <c r="A2" s="7">
        <f>_xlfn.NUMBERVALUE('Sjp statistik pivot'!G5)</f>
        <v>1999</v>
      </c>
      <c r="B2" s="34">
        <f t="shared" ref="B2:B22" si="0">B$24*C2/C$24</f>
        <v>260213.29292811567</v>
      </c>
      <c r="C2" s="30">
        <v>258.10000000000002</v>
      </c>
      <c r="D2" s="35">
        <v>73.2</v>
      </c>
      <c r="E2" s="28">
        <v>31.48</v>
      </c>
      <c r="F2" s="29"/>
      <c r="G2" s="31">
        <v>33.06</v>
      </c>
      <c r="H2" s="39">
        <f>($B2*(100-$D2)/100)*E2/100/365.25</f>
        <v>60.104746766572418</v>
      </c>
      <c r="I2" s="39">
        <f t="shared" ref="I2:I25" si="1">($B2*(100-$D2)/100)*F2/100/365.25</f>
        <v>0</v>
      </c>
      <c r="J2" s="39">
        <f t="shared" ref="J2:J25" si="2">($B2*(100-$D2)/100)*G2/100/365.25</f>
        <v>63.121439901616405</v>
      </c>
      <c r="K2" s="39">
        <f>SUM(H2:J2)</f>
        <v>123.22618666818883</v>
      </c>
      <c r="L2" s="39">
        <f t="shared" ref="L2:L25" si="3">B2*E2/100+B2*F2/100+B2*G2/100</f>
        <v>167941.65925580586</v>
      </c>
      <c r="M2" s="39">
        <f>L2/365.25</f>
        <v>459.79920398577923</v>
      </c>
      <c r="N2" s="14"/>
      <c r="O2" s="14"/>
    </row>
    <row r="3" spans="1:18" x14ac:dyDescent="0.25">
      <c r="A3" s="7">
        <f>_xlfn.NUMBERVALUE('Sjp statistik pivot'!G6)</f>
        <v>2000</v>
      </c>
      <c r="B3" s="34">
        <f t="shared" si="0"/>
        <v>262834.58142719779</v>
      </c>
      <c r="C3" s="30">
        <v>260.7</v>
      </c>
      <c r="D3" s="35">
        <v>72.7</v>
      </c>
      <c r="E3" s="28">
        <v>30.38</v>
      </c>
      <c r="F3" s="28">
        <v>0.26</v>
      </c>
      <c r="G3" s="31">
        <v>32.92</v>
      </c>
      <c r="H3" s="39">
        <f t="shared" ref="H3:H25" si="4">($B3*(100-$D3)/100)*E3/100/365.25</f>
        <v>59.681907771827717</v>
      </c>
      <c r="I3" s="39">
        <f t="shared" si="1"/>
        <v>0.51077340423552364</v>
      </c>
      <c r="J3" s="39">
        <f t="shared" si="2"/>
        <v>64.671771028590143</v>
      </c>
      <c r="K3" s="39">
        <f t="shared" ref="K3:K25" si="5">SUM(H3:J3)</f>
        <v>124.86445220465339</v>
      </c>
      <c r="L3" s="39">
        <f t="shared" si="3"/>
        <v>167057.65995512693</v>
      </c>
      <c r="M3" s="39">
        <f t="shared" ref="M3:M25" si="6">L3/365.25</f>
        <v>457.37894580459118</v>
      </c>
      <c r="N3" s="14"/>
      <c r="O3" s="14"/>
    </row>
    <row r="4" spans="1:18" x14ac:dyDescent="0.25">
      <c r="A4" s="7">
        <f>_xlfn.NUMBERVALUE('Sjp statistik pivot'!G7)</f>
        <v>2001</v>
      </c>
      <c r="B4" s="34">
        <f t="shared" si="0"/>
        <v>269286.9838864769</v>
      </c>
      <c r="C4" s="30">
        <v>267.10000000000002</v>
      </c>
      <c r="D4" s="35">
        <v>72.099999999999994</v>
      </c>
      <c r="E4" s="28">
        <v>30.53</v>
      </c>
      <c r="F4" s="28">
        <v>0.25</v>
      </c>
      <c r="G4" s="31">
        <v>32.82</v>
      </c>
      <c r="H4" s="39">
        <f t="shared" si="4"/>
        <v>62.799494084520333</v>
      </c>
      <c r="I4" s="39">
        <f t="shared" si="1"/>
        <v>0.51424413760661913</v>
      </c>
      <c r="J4" s="39">
        <f t="shared" si="2"/>
        <v>67.509970384996961</v>
      </c>
      <c r="K4" s="39">
        <f t="shared" si="5"/>
        <v>130.8237086071239</v>
      </c>
      <c r="L4" s="39">
        <f t="shared" si="3"/>
        <v>171266.52175179933</v>
      </c>
      <c r="M4" s="39">
        <f t="shared" si="6"/>
        <v>468.90218138754096</v>
      </c>
      <c r="N4" s="14"/>
      <c r="O4" s="14"/>
    </row>
    <row r="5" spans="1:18" x14ac:dyDescent="0.25">
      <c r="A5" s="7">
        <f>_xlfn.NUMBERVALUE('Sjp statistik pivot'!G8)</f>
        <v>2002</v>
      </c>
      <c r="B5" s="34">
        <f t="shared" si="0"/>
        <v>275033.65482677234</v>
      </c>
      <c r="C5" s="30">
        <v>272.8</v>
      </c>
      <c r="D5" s="35">
        <v>72.2</v>
      </c>
      <c r="E5" s="28">
        <v>30.52</v>
      </c>
      <c r="F5" s="28">
        <v>0.24</v>
      </c>
      <c r="G5" s="31">
        <v>32.82</v>
      </c>
      <c r="H5" s="39">
        <f t="shared" si="4"/>
        <v>63.888830839070195</v>
      </c>
      <c r="I5" s="39">
        <f t="shared" si="1"/>
        <v>0.50240233949465418</v>
      </c>
      <c r="J5" s="39">
        <f t="shared" si="2"/>
        <v>68.703519925893971</v>
      </c>
      <c r="K5" s="39">
        <f t="shared" si="5"/>
        <v>133.09475310445882</v>
      </c>
      <c r="L5" s="39">
        <f t="shared" si="3"/>
        <v>174866.39773886185</v>
      </c>
      <c r="M5" s="39">
        <f t="shared" si="6"/>
        <v>478.75810469229799</v>
      </c>
      <c r="N5" s="14"/>
      <c r="O5" s="14"/>
    </row>
    <row r="6" spans="1:18" x14ac:dyDescent="0.25">
      <c r="A6" s="7">
        <f>_xlfn.NUMBERVALUE('Sjp statistik pivot'!G9)</f>
        <v>2003</v>
      </c>
      <c r="B6" s="34">
        <f t="shared" si="0"/>
        <v>280377.05061336292</v>
      </c>
      <c r="C6" s="30">
        <v>278.10000000000002</v>
      </c>
      <c r="D6" s="35">
        <v>71.099999999999994</v>
      </c>
      <c r="E6" s="28">
        <v>31.17</v>
      </c>
      <c r="F6" s="28">
        <v>0.23</v>
      </c>
      <c r="G6" s="31">
        <v>32.82</v>
      </c>
      <c r="H6" s="39">
        <f t="shared" si="4"/>
        <v>69.149155946386145</v>
      </c>
      <c r="I6" s="39">
        <f t="shared" si="1"/>
        <v>0.51024401243724138</v>
      </c>
      <c r="J6" s="39">
        <f t="shared" si="2"/>
        <v>72.809602122566346</v>
      </c>
      <c r="K6" s="39">
        <f t="shared" si="5"/>
        <v>142.46900208138973</v>
      </c>
      <c r="L6" s="39">
        <f t="shared" si="3"/>
        <v>180058.14190390168</v>
      </c>
      <c r="M6" s="39">
        <f t="shared" si="6"/>
        <v>492.97232554114078</v>
      </c>
      <c r="N6" s="14"/>
      <c r="O6" s="14"/>
    </row>
    <row r="7" spans="1:18" x14ac:dyDescent="0.25">
      <c r="A7" s="7">
        <f>_xlfn.NUMBERVALUE('Sjp statistik pivot'!G10)</f>
        <v>2004</v>
      </c>
      <c r="B7" s="34">
        <f t="shared" si="0"/>
        <v>281486.05728605145</v>
      </c>
      <c r="C7" s="30">
        <v>279.2</v>
      </c>
      <c r="D7" s="35">
        <v>70.400000000000006</v>
      </c>
      <c r="E7" s="28">
        <v>31.51</v>
      </c>
      <c r="F7" s="28">
        <v>0.22</v>
      </c>
      <c r="G7" s="31">
        <v>32.700000000000003</v>
      </c>
      <c r="H7" s="39">
        <f t="shared" si="4"/>
        <v>71.879786361799049</v>
      </c>
      <c r="I7" s="39">
        <f t="shared" si="1"/>
        <v>0.5018582354679717</v>
      </c>
      <c r="J7" s="39">
        <f t="shared" si="2"/>
        <v>74.594383180921255</v>
      </c>
      <c r="K7" s="39">
        <f t="shared" si="5"/>
        <v>146.97602777818827</v>
      </c>
      <c r="L7" s="39">
        <f t="shared" si="3"/>
        <v>181361.46670940297</v>
      </c>
      <c r="M7" s="39">
        <f t="shared" si="6"/>
        <v>496.54063438577134</v>
      </c>
      <c r="N7" s="14"/>
      <c r="O7" s="14"/>
    </row>
    <row r="8" spans="1:18" x14ac:dyDescent="0.25">
      <c r="A8" s="7">
        <f>_xlfn.NUMBERVALUE('Sjp statistik pivot'!G11)</f>
        <v>2005</v>
      </c>
      <c r="B8" s="34">
        <f t="shared" si="0"/>
        <v>282695.88274716627</v>
      </c>
      <c r="C8" s="30">
        <v>280.39999999999998</v>
      </c>
      <c r="D8" s="35">
        <v>72.2</v>
      </c>
      <c r="E8" s="28">
        <v>31.6</v>
      </c>
      <c r="F8" s="28">
        <v>0.22</v>
      </c>
      <c r="G8" s="31">
        <v>32.46</v>
      </c>
      <c r="H8" s="39">
        <f t="shared" si="4"/>
        <v>67.992519938598377</v>
      </c>
      <c r="I8" s="39">
        <f t="shared" si="1"/>
        <v>0.47336564514214069</v>
      </c>
      <c r="J8" s="39">
        <f t="shared" si="2"/>
        <v>69.842949278699479</v>
      </c>
      <c r="K8" s="39">
        <f t="shared" si="5"/>
        <v>138.30883486243999</v>
      </c>
      <c r="L8" s="39">
        <f t="shared" si="3"/>
        <v>181716.91342987848</v>
      </c>
      <c r="M8" s="39">
        <f t="shared" si="6"/>
        <v>497.51379446920868</v>
      </c>
      <c r="N8" s="14"/>
      <c r="O8" s="14"/>
    </row>
    <row r="9" spans="1:18" x14ac:dyDescent="0.25">
      <c r="A9" s="7">
        <f>_xlfn.NUMBERVALUE('Sjp statistik pivot'!G12)</f>
        <v>2006</v>
      </c>
      <c r="B9" s="34">
        <f t="shared" si="0"/>
        <v>286547.16046504857</v>
      </c>
      <c r="C9" s="30">
        <v>284.22000000000003</v>
      </c>
      <c r="D9" s="35">
        <v>73.400000000000006</v>
      </c>
      <c r="E9" s="28">
        <v>31.6</v>
      </c>
      <c r="F9" s="28">
        <v>0.22</v>
      </c>
      <c r="G9" s="31">
        <v>32.28</v>
      </c>
      <c r="H9" s="39">
        <f t="shared" si="4"/>
        <v>65.9438962903494</v>
      </c>
      <c r="I9" s="39">
        <f t="shared" si="1"/>
        <v>0.45910307543914131</v>
      </c>
      <c r="J9" s="39">
        <f t="shared" si="2"/>
        <v>67.362942159888561</v>
      </c>
      <c r="K9" s="39">
        <f t="shared" si="5"/>
        <v>133.76594152567711</v>
      </c>
      <c r="L9" s="39">
        <f t="shared" si="3"/>
        <v>183676.72985809614</v>
      </c>
      <c r="M9" s="39">
        <f t="shared" si="6"/>
        <v>502.87947941983884</v>
      </c>
      <c r="N9" s="14"/>
      <c r="O9" s="14"/>
    </row>
    <row r="10" spans="1:18" x14ac:dyDescent="0.25">
      <c r="A10" s="7">
        <f>_xlfn.NUMBERVALUE('Sjp statistik pivot'!G13)</f>
        <v>2007</v>
      </c>
      <c r="B10" s="34">
        <f t="shared" si="0"/>
        <v>292888.66225705878</v>
      </c>
      <c r="C10" s="30">
        <v>290.51</v>
      </c>
      <c r="D10" s="35">
        <v>70.5</v>
      </c>
      <c r="E10" s="28">
        <v>31.55</v>
      </c>
      <c r="F10" s="28">
        <v>0.22</v>
      </c>
      <c r="G10" s="31">
        <v>32.42</v>
      </c>
      <c r="H10" s="39">
        <f t="shared" si="4"/>
        <v>74.633483964189196</v>
      </c>
      <c r="I10" s="39">
        <f t="shared" si="1"/>
        <v>0.52042365997215922</v>
      </c>
      <c r="J10" s="39">
        <f t="shared" si="2"/>
        <v>76.691522983170003</v>
      </c>
      <c r="K10" s="39">
        <f t="shared" si="5"/>
        <v>151.84543060733137</v>
      </c>
      <c r="L10" s="39">
        <f t="shared" si="3"/>
        <v>188005.23230280605</v>
      </c>
      <c r="M10" s="39">
        <f t="shared" si="6"/>
        <v>514.73027324519114</v>
      </c>
      <c r="N10" s="14"/>
      <c r="O10" s="14"/>
    </row>
    <row r="11" spans="1:18" x14ac:dyDescent="0.25">
      <c r="A11" s="7">
        <f>_xlfn.NUMBERVALUE('Sjp statistik pivot'!G14)</f>
        <v>2008</v>
      </c>
      <c r="B11" s="34">
        <f t="shared" si="0"/>
        <v>303071.35988810862</v>
      </c>
      <c r="C11" s="30">
        <v>300.61</v>
      </c>
      <c r="D11" s="35">
        <v>69.400000000000006</v>
      </c>
      <c r="E11" s="28">
        <v>31.44</v>
      </c>
      <c r="F11" s="28">
        <v>0.22</v>
      </c>
      <c r="G11" s="31">
        <v>32.42</v>
      </c>
      <c r="H11" s="39">
        <f t="shared" si="4"/>
        <v>79.828622800655239</v>
      </c>
      <c r="I11" s="39">
        <f t="shared" si="1"/>
        <v>0.55859723333791833</v>
      </c>
      <c r="J11" s="39">
        <f t="shared" si="2"/>
        <v>82.316919567342339</v>
      </c>
      <c r="K11" s="39">
        <f t="shared" si="5"/>
        <v>162.7041396013355</v>
      </c>
      <c r="L11" s="39">
        <f t="shared" si="3"/>
        <v>194208.12741630001</v>
      </c>
      <c r="M11" s="39">
        <f t="shared" si="6"/>
        <v>531.71287451416845</v>
      </c>
      <c r="N11" s="14"/>
      <c r="O11" s="14"/>
    </row>
    <row r="12" spans="1:18" x14ac:dyDescent="0.25">
      <c r="A12" s="7">
        <f>_xlfn.NUMBERVALUE('Sjp statistik pivot'!G15)</f>
        <v>2009</v>
      </c>
      <c r="B12" s="34">
        <f t="shared" si="0"/>
        <v>302113.58139805944</v>
      </c>
      <c r="C12" s="30">
        <v>299.66000000000003</v>
      </c>
      <c r="D12" s="35">
        <v>70.2</v>
      </c>
      <c r="E12" s="28">
        <v>31.52</v>
      </c>
      <c r="F12" s="28">
        <v>0.22</v>
      </c>
      <c r="G12" s="31">
        <v>31.419999999999998</v>
      </c>
      <c r="H12" s="39">
        <f t="shared" si="4"/>
        <v>77.693108433366618</v>
      </c>
      <c r="I12" s="39">
        <f t="shared" si="1"/>
        <v>0.54227423398923402</v>
      </c>
      <c r="J12" s="39">
        <f t="shared" si="2"/>
        <v>77.446620145189698</v>
      </c>
      <c r="K12" s="39">
        <f t="shared" si="5"/>
        <v>155.68200281254553</v>
      </c>
      <c r="L12" s="39">
        <f t="shared" si="3"/>
        <v>190814.93801101437</v>
      </c>
      <c r="M12" s="39">
        <f t="shared" si="6"/>
        <v>522.42282823001881</v>
      </c>
      <c r="N12" s="14"/>
      <c r="O12" s="14"/>
    </row>
    <row r="13" spans="1:18" x14ac:dyDescent="0.25">
      <c r="A13" s="7">
        <f>_xlfn.NUMBERVALUE('Sjp statistik pivot'!G16)</f>
        <v>2010</v>
      </c>
      <c r="B13" s="34">
        <f t="shared" si="0"/>
        <v>305944.69535825634</v>
      </c>
      <c r="C13" s="30">
        <v>303.45999999999998</v>
      </c>
      <c r="D13" s="35">
        <v>69.3</v>
      </c>
      <c r="E13" s="28">
        <v>31.56</v>
      </c>
      <c r="F13" s="28">
        <v>0.22</v>
      </c>
      <c r="G13" s="31">
        <v>31.419999999999998</v>
      </c>
      <c r="H13" s="39">
        <f t="shared" si="4"/>
        <v>81.157390219042213</v>
      </c>
      <c r="I13" s="39">
        <f t="shared" si="1"/>
        <v>0.56573592674870998</v>
      </c>
      <c r="J13" s="39">
        <f t="shared" si="2"/>
        <v>80.797376447474846</v>
      </c>
      <c r="K13" s="39">
        <f t="shared" si="5"/>
        <v>162.52050259326577</v>
      </c>
      <c r="L13" s="39">
        <f t="shared" si="3"/>
        <v>193357.04746641801</v>
      </c>
      <c r="M13" s="39">
        <f t="shared" si="6"/>
        <v>529.38274460347156</v>
      </c>
      <c r="N13" s="14"/>
      <c r="O13" s="14"/>
    </row>
    <row r="14" spans="1:18" x14ac:dyDescent="0.25">
      <c r="A14" s="7">
        <f>_xlfn.NUMBERVALUE('Sjp statistik pivot'!G17)</f>
        <v>2011</v>
      </c>
      <c r="B14" s="34">
        <f t="shared" si="0"/>
        <v>313979.95279582741</v>
      </c>
      <c r="C14" s="30">
        <v>311.43</v>
      </c>
      <c r="D14" s="35">
        <v>69.2</v>
      </c>
      <c r="E14" s="28">
        <v>31.55</v>
      </c>
      <c r="F14" s="28">
        <v>0.22</v>
      </c>
      <c r="G14" s="31">
        <v>31.419999999999998</v>
      </c>
      <c r="H14" s="39">
        <f t="shared" si="4"/>
        <v>83.533710973255921</v>
      </c>
      <c r="I14" s="39">
        <f t="shared" si="1"/>
        <v>0.58248546478974017</v>
      </c>
      <c r="J14" s="39">
        <f t="shared" si="2"/>
        <v>83.189515016789258</v>
      </c>
      <c r="K14" s="39">
        <f t="shared" si="5"/>
        <v>167.30571145483492</v>
      </c>
      <c r="L14" s="39">
        <f t="shared" si="3"/>
        <v>198403.93217168332</v>
      </c>
      <c r="M14" s="39">
        <f t="shared" si="6"/>
        <v>543.20036186634718</v>
      </c>
      <c r="N14" s="14"/>
      <c r="O14" s="14"/>
    </row>
    <row r="15" spans="1:18" x14ac:dyDescent="0.25">
      <c r="A15" s="7">
        <f>_xlfn.NUMBERVALUE('Sjp statistik pivot'!G18)</f>
        <v>2012</v>
      </c>
      <c r="B15" s="34">
        <f t="shared" si="0"/>
        <v>316772.63323523413</v>
      </c>
      <c r="C15" s="30">
        <v>314.2</v>
      </c>
      <c r="D15" s="35">
        <v>69.3</v>
      </c>
      <c r="E15" s="28">
        <v>31.6</v>
      </c>
      <c r="F15" s="28">
        <v>0.22</v>
      </c>
      <c r="G15" s="31">
        <v>31.419999999999998</v>
      </c>
      <c r="H15" s="39">
        <f t="shared" si="4"/>
        <v>84.136199029203382</v>
      </c>
      <c r="I15" s="39">
        <f t="shared" si="1"/>
        <v>0.58575834767166923</v>
      </c>
      <c r="J15" s="39">
        <f t="shared" si="2"/>
        <v>83.656942199290185</v>
      </c>
      <c r="K15" s="39">
        <f t="shared" si="5"/>
        <v>168.37889957616522</v>
      </c>
      <c r="L15" s="39">
        <f t="shared" si="3"/>
        <v>200327.01325796207</v>
      </c>
      <c r="M15" s="39">
        <f t="shared" si="6"/>
        <v>548.46547093213439</v>
      </c>
      <c r="N15" s="14"/>
      <c r="O15" s="14"/>
    </row>
    <row r="16" spans="1:18" x14ac:dyDescent="0.25">
      <c r="A16" s="7">
        <f>_xlfn.NUMBERVALUE('Sjp statistik pivot'!G19)</f>
        <v>2013</v>
      </c>
      <c r="B16" s="34">
        <f t="shared" si="0"/>
        <v>316631.48693143739</v>
      </c>
      <c r="C16" s="30">
        <v>314.06</v>
      </c>
      <c r="D16" s="35">
        <v>69</v>
      </c>
      <c r="E16" s="28">
        <v>31.73</v>
      </c>
      <c r="F16" s="28">
        <v>0.22</v>
      </c>
      <c r="G16" s="31">
        <v>31.419999999999998</v>
      </c>
      <c r="H16" s="39">
        <f t="shared" si="4"/>
        <v>85.269878026110817</v>
      </c>
      <c r="I16" s="39">
        <f t="shared" si="1"/>
        <v>0.5912188202251617</v>
      </c>
      <c r="J16" s="39">
        <f t="shared" si="2"/>
        <v>84.436796961248078</v>
      </c>
      <c r="K16" s="39">
        <f t="shared" si="5"/>
        <v>170.29789380758405</v>
      </c>
      <c r="L16" s="39">
        <f t="shared" si="3"/>
        <v>200649.37326845186</v>
      </c>
      <c r="M16" s="39">
        <f t="shared" si="6"/>
        <v>549.34804454059372</v>
      </c>
      <c r="N16" s="14"/>
      <c r="O16" s="14"/>
    </row>
    <row r="17" spans="1:15" x14ac:dyDescent="0.25">
      <c r="A17" s="7">
        <f>_xlfn.NUMBERVALUE('Sjp statistik pivot'!G20)</f>
        <v>2014</v>
      </c>
      <c r="B17" s="34">
        <f t="shared" si="0"/>
        <v>316056.81983740785</v>
      </c>
      <c r="C17" s="30">
        <v>313.49</v>
      </c>
      <c r="D17" s="35">
        <v>68.400000000000006</v>
      </c>
      <c r="E17" s="28">
        <v>31.86</v>
      </c>
      <c r="F17" s="28">
        <v>0.22</v>
      </c>
      <c r="G17" s="31">
        <v>31.419999999999998</v>
      </c>
      <c r="H17" s="39">
        <f t="shared" si="4"/>
        <v>87.117979698460246</v>
      </c>
      <c r="I17" s="39">
        <f t="shared" si="1"/>
        <v>0.60156797029696341</v>
      </c>
      <c r="J17" s="39">
        <f t="shared" si="2"/>
        <v>85.914843757866322</v>
      </c>
      <c r="K17" s="39">
        <f t="shared" si="5"/>
        <v>173.63439142662355</v>
      </c>
      <c r="L17" s="39">
        <f t="shared" si="3"/>
        <v>200696.08059675398</v>
      </c>
      <c r="M17" s="39">
        <f t="shared" si="6"/>
        <v>549.4759222361505</v>
      </c>
      <c r="N17" s="14"/>
      <c r="O17" s="14"/>
    </row>
    <row r="18" spans="1:15" x14ac:dyDescent="0.25">
      <c r="A18" s="7">
        <f>_xlfn.NUMBERVALUE('Sjp statistik pivot'!G21)</f>
        <v>2015</v>
      </c>
      <c r="B18" s="34">
        <f t="shared" si="0"/>
        <v>315915.67353361117</v>
      </c>
      <c r="C18" s="30">
        <v>313.35000000000002</v>
      </c>
      <c r="D18" s="35">
        <v>67.599999999999994</v>
      </c>
      <c r="E18" s="28">
        <v>31.99</v>
      </c>
      <c r="F18" s="28">
        <v>0.22</v>
      </c>
      <c r="G18" s="31">
        <v>31.419999999999998</v>
      </c>
      <c r="H18" s="39">
        <f t="shared" si="4"/>
        <v>89.64791612359295</v>
      </c>
      <c r="I18" s="39">
        <f t="shared" si="1"/>
        <v>0.61652208650173335</v>
      </c>
      <c r="J18" s="39">
        <f t="shared" si="2"/>
        <v>88.050563444929367</v>
      </c>
      <c r="K18" s="39">
        <f t="shared" si="5"/>
        <v>178.31500165502405</v>
      </c>
      <c r="L18" s="39">
        <f t="shared" si="3"/>
        <v>201017.14306943677</v>
      </c>
      <c r="M18" s="39">
        <f t="shared" si="6"/>
        <v>550.35494337970374</v>
      </c>
      <c r="N18" s="14"/>
      <c r="O18" s="14"/>
    </row>
    <row r="19" spans="1:15" x14ac:dyDescent="0.25">
      <c r="A19" s="7">
        <f>_xlfn.NUMBERVALUE('Sjp statistik pivot'!G22)</f>
        <v>2016</v>
      </c>
      <c r="B19" s="34">
        <f t="shared" si="0"/>
        <v>319020.89221713919</v>
      </c>
      <c r="C19" s="30">
        <v>316.43</v>
      </c>
      <c r="D19" s="35">
        <v>66.7</v>
      </c>
      <c r="E19" s="28">
        <v>32.1</v>
      </c>
      <c r="F19" s="28">
        <v>0.22</v>
      </c>
      <c r="G19" s="31">
        <v>31.419999999999998</v>
      </c>
      <c r="H19" s="39">
        <f t="shared" si="4"/>
        <v>93.363724111613024</v>
      </c>
      <c r="I19" s="39">
        <f t="shared" si="1"/>
        <v>0.63987599079610169</v>
      </c>
      <c r="J19" s="39">
        <f t="shared" si="2"/>
        <v>91.385925594606888</v>
      </c>
      <c r="K19" s="39">
        <f t="shared" si="5"/>
        <v>185.38952569701601</v>
      </c>
      <c r="L19" s="39">
        <f t="shared" si="3"/>
        <v>203343.91669920454</v>
      </c>
      <c r="M19" s="39">
        <f t="shared" si="6"/>
        <v>556.72530239344155</v>
      </c>
      <c r="N19" s="14"/>
      <c r="O19" s="14"/>
    </row>
    <row r="20" spans="1:15" x14ac:dyDescent="0.25">
      <c r="A20" s="7">
        <f>_xlfn.NUMBERVALUE('Sjp statistik pivot'!G23)</f>
        <v>2017</v>
      </c>
      <c r="B20" s="34">
        <f t="shared" si="0"/>
        <v>324747.39939974941</v>
      </c>
      <c r="C20" s="30">
        <v>322.11</v>
      </c>
      <c r="D20" s="35">
        <v>66.3</v>
      </c>
      <c r="E20" s="28">
        <v>32.119999999999997</v>
      </c>
      <c r="F20" s="28">
        <v>0.23</v>
      </c>
      <c r="G20" s="31">
        <v>31.419999999999998</v>
      </c>
      <c r="H20" s="39">
        <f t="shared" si="4"/>
        <v>96.241170156293592</v>
      </c>
      <c r="I20" s="39">
        <f t="shared" si="1"/>
        <v>0.68914910136822938</v>
      </c>
      <c r="J20" s="39">
        <f t="shared" si="2"/>
        <v>94.143759847781595</v>
      </c>
      <c r="K20" s="39">
        <f t="shared" si="5"/>
        <v>191.07407910544342</v>
      </c>
      <c r="L20" s="39">
        <f t="shared" si="3"/>
        <v>207091.41659722017</v>
      </c>
      <c r="M20" s="39">
        <f t="shared" si="6"/>
        <v>566.98539793900113</v>
      </c>
      <c r="N20" s="14"/>
      <c r="O20" s="14"/>
    </row>
    <row r="21" spans="1:15" x14ac:dyDescent="0.25">
      <c r="A21" s="7">
        <f>_xlfn.NUMBERVALUE('Sjp statistik pivot'!G24)</f>
        <v>2018</v>
      </c>
      <c r="B21" s="34">
        <f t="shared" si="0"/>
        <v>331088.90119175962</v>
      </c>
      <c r="C21" s="30">
        <v>328.4</v>
      </c>
      <c r="D21" s="35">
        <v>67.3</v>
      </c>
      <c r="E21" s="28">
        <v>32.119999999999997</v>
      </c>
      <c r="F21" s="28">
        <v>0.22</v>
      </c>
      <c r="G21" s="31">
        <v>31.419999999999998</v>
      </c>
      <c r="H21" s="39">
        <f t="shared" si="4"/>
        <v>95.208930610632095</v>
      </c>
      <c r="I21" s="39">
        <f t="shared" si="1"/>
        <v>0.65211596308652131</v>
      </c>
      <c r="J21" s="39">
        <f t="shared" si="2"/>
        <v>93.134016182629523</v>
      </c>
      <c r="K21" s="39">
        <f t="shared" si="5"/>
        <v>188.99506275634815</v>
      </c>
      <c r="L21" s="39">
        <f t="shared" si="3"/>
        <v>211102.2833998659</v>
      </c>
      <c r="M21" s="39">
        <f t="shared" si="6"/>
        <v>577.9665527717068</v>
      </c>
      <c r="N21" s="14"/>
      <c r="O21" s="14"/>
    </row>
    <row r="22" spans="1:15" x14ac:dyDescent="0.25">
      <c r="A22" s="7">
        <f>_xlfn.NUMBERVALUE('Sjp statistik pivot'!G25)</f>
        <v>2019</v>
      </c>
      <c r="B22" s="34">
        <f t="shared" si="0"/>
        <v>336996.88219353714</v>
      </c>
      <c r="C22" s="30">
        <v>334.26</v>
      </c>
      <c r="D22" s="35">
        <v>68</v>
      </c>
      <c r="E22" s="28">
        <v>32.19</v>
      </c>
      <c r="F22" s="28">
        <v>0.23</v>
      </c>
      <c r="G22" s="31">
        <v>31.419999999999998</v>
      </c>
      <c r="H22" s="39">
        <f t="shared" si="4"/>
        <v>95.040040632421295</v>
      </c>
      <c r="I22" s="39">
        <f t="shared" si="1"/>
        <v>0.67906832387253491</v>
      </c>
      <c r="J22" s="39">
        <f t="shared" si="2"/>
        <v>92.766637982934967</v>
      </c>
      <c r="K22" s="39">
        <f t="shared" si="5"/>
        <v>188.48574693922879</v>
      </c>
      <c r="L22" s="39">
        <f t="shared" si="3"/>
        <v>215138.80959235411</v>
      </c>
      <c r="M22" s="39">
        <f t="shared" si="6"/>
        <v>589.01795918508992</v>
      </c>
      <c r="N22" s="14"/>
      <c r="O22" s="14"/>
    </row>
    <row r="23" spans="1:15" x14ac:dyDescent="0.25">
      <c r="A23" s="7">
        <f>_xlfn.NUMBERVALUE('Sjp statistik pivot'!G26)</f>
        <v>2020</v>
      </c>
      <c r="B23" s="34">
        <f>B$24*C23/C$24</f>
        <v>338670.47408141266</v>
      </c>
      <c r="C23" s="30">
        <v>335.92</v>
      </c>
      <c r="D23" s="35">
        <v>68.8</v>
      </c>
      <c r="E23" s="28">
        <v>32.28</v>
      </c>
      <c r="F23" s="28">
        <v>0.23</v>
      </c>
      <c r="G23" s="31">
        <v>31.419999999999998</v>
      </c>
      <c r="H23" s="39">
        <f>($B23*(100-$D23)/100)*E23/100/365.25</f>
        <v>93.384593178496289</v>
      </c>
      <c r="I23" s="39">
        <f>($B23*(100-$D23)/100)*F23/100/365.25</f>
        <v>0.66537969117268103</v>
      </c>
      <c r="J23" s="39">
        <f>($B23*(100-$D23)/100)*G23/100/365.25</f>
        <v>90.896651724546246</v>
      </c>
      <c r="K23" s="39">
        <f>SUM(H23:J23)</f>
        <v>184.94662459421522</v>
      </c>
      <c r="L23" s="39">
        <f t="shared" si="3"/>
        <v>216512.0340802471</v>
      </c>
      <c r="M23" s="39">
        <f t="shared" si="6"/>
        <v>592.77764293017685</v>
      </c>
      <c r="N23" s="14"/>
      <c r="O23" s="14"/>
    </row>
    <row r="24" spans="1:15" x14ac:dyDescent="0.25">
      <c r="A24" s="7">
        <f>_xlfn.NUMBERVALUE('Sjp statistik pivot'!G27)</f>
        <v>2021</v>
      </c>
      <c r="B24" s="27">
        <v>346000</v>
      </c>
      <c r="C24" s="30">
        <v>343.19</v>
      </c>
      <c r="D24" s="35">
        <v>66.599999999999994</v>
      </c>
      <c r="E24" s="28">
        <v>32.270000000000003</v>
      </c>
      <c r="F24" s="28">
        <v>0.23</v>
      </c>
      <c r="G24" s="31">
        <v>31.419999999999998</v>
      </c>
      <c r="H24" s="30">
        <f t="shared" si="4"/>
        <v>102.10130814510612</v>
      </c>
      <c r="I24" s="30">
        <f t="shared" si="1"/>
        <v>0.72771307323750867</v>
      </c>
      <c r="J24" s="30">
        <f t="shared" si="2"/>
        <v>99.411933744010952</v>
      </c>
      <c r="K24" s="30">
        <f t="shared" si="5"/>
        <v>202.24095496235458</v>
      </c>
      <c r="L24" s="30">
        <f t="shared" si="3"/>
        <v>221163.2</v>
      </c>
      <c r="M24" s="30">
        <f t="shared" si="6"/>
        <v>605.51184120465439</v>
      </c>
      <c r="N24" s="14"/>
      <c r="O24" s="14"/>
    </row>
    <row r="25" spans="1:15" x14ac:dyDescent="0.25">
      <c r="A25" s="7">
        <f>_xlfn.NUMBERVALUE('Sjp statistik pivot'!G28)</f>
        <v>2022</v>
      </c>
      <c r="B25" s="34">
        <f>B24*C25/C24</f>
        <v>374955.15603601508</v>
      </c>
      <c r="C25" s="30">
        <v>371.91</v>
      </c>
      <c r="D25" s="36">
        <f>D24</f>
        <v>66.599999999999994</v>
      </c>
      <c r="E25" s="37">
        <v>32.24</v>
      </c>
      <c r="F25" s="37">
        <v>0.24</v>
      </c>
      <c r="G25" s="38">
        <v>31.419999999999998</v>
      </c>
      <c r="H25" s="39">
        <f t="shared" si="4"/>
        <v>110.54283676990491</v>
      </c>
      <c r="I25" s="39">
        <f t="shared" si="1"/>
        <v>0.82289952930450305</v>
      </c>
      <c r="J25" s="39">
        <f t="shared" si="2"/>
        <v>107.73126337811451</v>
      </c>
      <c r="K25" s="39">
        <f t="shared" si="5"/>
        <v>219.09699967732394</v>
      </c>
      <c r="L25" s="39">
        <f t="shared" si="3"/>
        <v>239596.34470701363</v>
      </c>
      <c r="M25" s="39">
        <f t="shared" si="6"/>
        <v>655.97904095007152</v>
      </c>
      <c r="N25" s="14"/>
      <c r="O25" s="14"/>
    </row>
    <row r="26" spans="1:15" x14ac:dyDescent="0.25">
      <c r="A26">
        <v>2023</v>
      </c>
      <c r="B26" s="29"/>
      <c r="C26" s="29"/>
      <c r="D26" s="29"/>
      <c r="E26" s="28">
        <v>32.24</v>
      </c>
      <c r="F26" s="28">
        <v>0.23</v>
      </c>
      <c r="G26" s="32"/>
      <c r="H26" s="32"/>
      <c r="I26" s="32"/>
      <c r="J26" s="32"/>
      <c r="K26" s="32"/>
      <c r="L26" s="29"/>
      <c r="M26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49C9-463F-4E89-AAF5-712B42216F48}">
  <dimension ref="A1:P27"/>
  <sheetViews>
    <sheetView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2" max="3" width="26.28515625" customWidth="1"/>
    <col min="4" max="4" width="25.42578125" customWidth="1"/>
    <col min="5" max="5" width="25.7109375" customWidth="1"/>
    <col min="6" max="6" width="24.42578125" customWidth="1"/>
    <col min="7" max="12" width="18.28515625" customWidth="1"/>
    <col min="13" max="13" width="12.140625" customWidth="1"/>
    <col min="14" max="14" width="13.42578125" customWidth="1"/>
  </cols>
  <sheetData>
    <row r="1" spans="1:16" ht="60" x14ac:dyDescent="0.25">
      <c r="A1" s="9" t="s">
        <v>0</v>
      </c>
      <c r="B1" s="9" t="s">
        <v>85</v>
      </c>
      <c r="C1" s="9" t="str">
        <f>Sjukpenning!B1</f>
        <v>Nettodagar</v>
      </c>
      <c r="D1" s="9" t="s">
        <v>56</v>
      </c>
      <c r="E1" s="9" t="s">
        <v>57</v>
      </c>
      <c r="F1" s="9" t="s">
        <v>58</v>
      </c>
      <c r="G1" s="76" t="s">
        <v>82</v>
      </c>
      <c r="H1" s="76" t="s">
        <v>83</v>
      </c>
      <c r="I1" s="76" t="s">
        <v>98</v>
      </c>
      <c r="J1" s="76" t="s">
        <v>99</v>
      </c>
      <c r="K1" s="76" t="s">
        <v>100</v>
      </c>
      <c r="L1" s="76" t="s">
        <v>135</v>
      </c>
      <c r="M1" s="76" t="s">
        <v>101</v>
      </c>
      <c r="N1" s="76" t="s">
        <v>50</v>
      </c>
      <c r="O1" s="9"/>
      <c r="P1" s="9"/>
    </row>
    <row r="2" spans="1:16" x14ac:dyDescent="0.25">
      <c r="A2" s="7">
        <f>_xlfn.NUMBERVALUE('Sjp statistik pivot'!G5)</f>
        <v>1999</v>
      </c>
      <c r="B2" s="30">
        <v>258.10000000000002</v>
      </c>
      <c r="C2" s="30">
        <f>Sjukpenning!B2</f>
        <v>62544047</v>
      </c>
      <c r="D2" s="4">
        <f t="shared" ref="D2:F23" si="0">D$25*$B2/$B$25</f>
        <v>1519.8273775913526</v>
      </c>
      <c r="E2" s="4">
        <f t="shared" si="0"/>
        <v>3957.7970476728237</v>
      </c>
      <c r="F2" s="4">
        <f t="shared" si="0"/>
        <v>3685.7548869350112</v>
      </c>
      <c r="G2" s="13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7">
        <f>_xlfn.NUMBERVALUE('Sjp statistik pivot'!G6)</f>
        <v>2000</v>
      </c>
      <c r="B3" s="30">
        <v>260.7</v>
      </c>
      <c r="C3" s="30">
        <f>Sjukpenning!B3</f>
        <v>76388817</v>
      </c>
      <c r="D3" s="4">
        <f t="shared" si="0"/>
        <v>1535.1375332741791</v>
      </c>
      <c r="E3" s="4">
        <f t="shared" si="0"/>
        <v>3997.6663708961837</v>
      </c>
      <c r="F3" s="4">
        <f t="shared" si="0"/>
        <v>3722.8837622005321</v>
      </c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7">
        <f>_xlfn.NUMBERVALUE('Sjp statistik pivot'!G7)</f>
        <v>2001</v>
      </c>
      <c r="B4" s="30">
        <v>267.10000000000002</v>
      </c>
      <c r="C4" s="30">
        <f>Sjukpenning!B4</f>
        <v>88243735</v>
      </c>
      <c r="D4" s="4">
        <f t="shared" si="0"/>
        <v>1572.8240703395982</v>
      </c>
      <c r="E4" s="4">
        <f t="shared" si="0"/>
        <v>4095.8062434459948</v>
      </c>
      <c r="F4" s="4">
        <f t="shared" si="0"/>
        <v>3814.2779167002768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7">
        <f>_xlfn.NUMBERVALUE('Sjp statistik pivot'!G8)</f>
        <v>2002</v>
      </c>
      <c r="B5" s="30">
        <v>272.8</v>
      </c>
      <c r="C5" s="30">
        <f>Sjukpenning!B5</f>
        <v>94502856</v>
      </c>
      <c r="D5" s="4">
        <f t="shared" si="0"/>
        <v>1606.3886424134871</v>
      </c>
      <c r="E5" s="4">
        <f t="shared" si="0"/>
        <v>4183.2120674356702</v>
      </c>
      <c r="F5" s="4">
        <f t="shared" si="0"/>
        <v>3895.6758355516117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7">
        <f>_xlfn.NUMBERVALUE('Sjp statistik pivot'!G9)</f>
        <v>2003</v>
      </c>
      <c r="B6" s="30">
        <v>278.10000000000002</v>
      </c>
      <c r="C6" s="30">
        <f>Sjukpenning!B6</f>
        <v>90411000</v>
      </c>
      <c r="D6" s="4">
        <f t="shared" si="0"/>
        <v>1637.5978059207871</v>
      </c>
      <c r="E6" s="4">
        <f t="shared" si="0"/>
        <v>4264.4841493909817</v>
      </c>
      <c r="F6" s="4">
        <f t="shared" si="0"/>
        <v>3971.3616197467127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7">
        <f>_xlfn.NUMBERVALUE('Sjp statistik pivot'!G10)</f>
        <v>2004</v>
      </c>
      <c r="B7" s="30">
        <v>279.2</v>
      </c>
      <c r="C7" s="30">
        <f>Sjukpenning!B7</f>
        <v>78357709</v>
      </c>
      <c r="D7" s="4">
        <f t="shared" si="0"/>
        <v>1644.075179478906</v>
      </c>
      <c r="E7" s="4">
        <f t="shared" si="0"/>
        <v>4281.3519399854795</v>
      </c>
      <c r="F7" s="4">
        <f t="shared" si="0"/>
        <v>3987.0699900513559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7">
        <f>_xlfn.NUMBERVALUE('Sjp statistik pivot'!G11)</f>
        <v>2005</v>
      </c>
      <c r="B8" s="30">
        <v>280.39999999999998</v>
      </c>
      <c r="C8" s="30">
        <f>Sjukpenning!B8</f>
        <v>67145439</v>
      </c>
      <c r="D8" s="4">
        <f t="shared" si="0"/>
        <v>1651.1414051786721</v>
      </c>
      <c r="E8" s="4">
        <f t="shared" si="0"/>
        <v>4299.7531660885697</v>
      </c>
      <c r="F8" s="4">
        <f t="shared" si="0"/>
        <v>4004.2063940200583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7">
        <f>_xlfn.NUMBERVALUE('Sjp statistik pivot'!G12)</f>
        <v>2006</v>
      </c>
      <c r="B9" s="30">
        <v>284.22000000000003</v>
      </c>
      <c r="C9" s="30">
        <f>Sjukpenning!B9</f>
        <v>61183043</v>
      </c>
      <c r="D9" s="4">
        <f t="shared" si="0"/>
        <v>1673.6355569895943</v>
      </c>
      <c r="E9" s="4">
        <f t="shared" si="0"/>
        <v>4358.3304025167381</v>
      </c>
      <c r="F9" s="4">
        <f t="shared" si="0"/>
        <v>4058.7572799870936</v>
      </c>
      <c r="G9" s="4">
        <f>D9*INDEX('Startade sjukfall pivot'!$G$6:$N$23,MATCH(Vårdkostnad!$A9,'Startade sjukfall pivot'!$G$6:$G$23,0),MATCH("Ej psykiska",'Startade sjukfall pivot'!$G$5:$N$5,0))</f>
        <v>1340.225347454415</v>
      </c>
      <c r="H9" s="4">
        <f>E9*INDEX('Startade sjukfall pivot'!$G$6:$N$23,MATCH(Vårdkostnad!$A9,'Startade sjukfall pivot'!$G$6:$G$23,0),MATCH("Psykiska",'Startade sjukfall pivot'!$G$5:$N$5,0))</f>
        <v>868.23672373476154</v>
      </c>
      <c r="I9" s="77">
        <f t="shared" ref="I9:I23" si="1">I$25*B9/B$25</f>
        <v>340.57569914318827</v>
      </c>
      <c r="J9" s="4"/>
      <c r="K9" s="4"/>
      <c r="L9" s="4"/>
      <c r="M9" s="77">
        <f t="shared" ref="M9:M23" si="2">SUM(G9:I9)</f>
        <v>2549.0377703323647</v>
      </c>
      <c r="N9" s="4"/>
      <c r="O9" s="4"/>
      <c r="P9" s="4"/>
    </row>
    <row r="10" spans="1:16" x14ac:dyDescent="0.25">
      <c r="A10" s="7">
        <f>_xlfn.NUMBERVALUE('Sjp statistik pivot'!G13)</f>
        <v>2007</v>
      </c>
      <c r="B10" s="30">
        <v>290.51</v>
      </c>
      <c r="C10" s="30">
        <f>Sjukpenning!B10</f>
        <v>53524193</v>
      </c>
      <c r="D10" s="4">
        <f t="shared" si="0"/>
        <v>1710.6743566992013</v>
      </c>
      <c r="E10" s="4">
        <f t="shared" si="0"/>
        <v>4454.7834960070986</v>
      </c>
      <c r="F10" s="4">
        <f t="shared" si="0"/>
        <v>4148.5805974563737</v>
      </c>
      <c r="G10" s="4">
        <f>D10*INDEX('Startade sjukfall pivot'!$G$6:$N$23,MATCH(Vårdkostnad!$A10,'Startade sjukfall pivot'!$G$6:$G$23,0),MATCH("Ej psykiska",'Startade sjukfall pivot'!$G$5:$N$5,0))</f>
        <v>1379.0791740383891</v>
      </c>
      <c r="H10" s="4">
        <f>E10*INDEX('Startade sjukfall pivot'!$G$6:$N$23,MATCH(Vårdkostnad!$A10,'Startade sjukfall pivot'!$G$6:$G$23,0),MATCH("Psykiska",'Startade sjukfall pivot'!$G$5:$N$5,0))</f>
        <v>863.51019484685492</v>
      </c>
      <c r="I10" s="77">
        <f t="shared" si="1"/>
        <v>348.1128926820337</v>
      </c>
      <c r="J10" s="4"/>
      <c r="K10" s="4"/>
      <c r="L10" s="4"/>
      <c r="M10" s="77">
        <f t="shared" si="2"/>
        <v>2590.7022615672777</v>
      </c>
      <c r="N10" s="4"/>
      <c r="O10" s="4"/>
      <c r="P10" s="4"/>
    </row>
    <row r="11" spans="1:16" x14ac:dyDescent="0.25">
      <c r="A11" s="7">
        <f>_xlfn.NUMBERVALUE('Sjp statistik pivot'!G14)</f>
        <v>2008</v>
      </c>
      <c r="B11" s="30">
        <v>300.61</v>
      </c>
      <c r="C11" s="30">
        <f>Sjukpenning!B11</f>
        <v>44820406</v>
      </c>
      <c r="D11" s="4">
        <f t="shared" si="0"/>
        <v>1770.1484230055657</v>
      </c>
      <c r="E11" s="4">
        <f t="shared" si="0"/>
        <v>4609.6604823747675</v>
      </c>
      <c r="F11" s="4">
        <f t="shared" si="0"/>
        <v>4292.8119975262825</v>
      </c>
      <c r="G11" s="4">
        <f>D11*INDEX('Startade sjukfall pivot'!$G$6:$N$23,MATCH(Vårdkostnad!$A11,'Startade sjukfall pivot'!$G$6:$G$23,0),MATCH("Ej psykiska",'Startade sjukfall pivot'!$G$5:$N$5,0))</f>
        <v>1433.8646780737913</v>
      </c>
      <c r="H11" s="4">
        <f>E11*INDEX('Startade sjukfall pivot'!$G$6:$N$23,MATCH(Vårdkostnad!$A11,'Startade sjukfall pivot'!$G$6:$G$23,0),MATCH("Psykiska",'Startade sjukfall pivot'!$G$5:$N$5,0))</f>
        <v>875.71972481548346</v>
      </c>
      <c r="I11" s="77">
        <f t="shared" si="1"/>
        <v>360.21554049480625</v>
      </c>
      <c r="J11" s="4"/>
      <c r="K11" s="4"/>
      <c r="L11" s="4"/>
      <c r="M11" s="77">
        <f t="shared" si="2"/>
        <v>2669.799943384081</v>
      </c>
      <c r="N11" s="4"/>
      <c r="O11" s="4"/>
      <c r="P11" s="4"/>
    </row>
    <row r="12" spans="1:16" x14ac:dyDescent="0.25">
      <c r="A12" s="7">
        <f>_xlfn.NUMBERVALUE('Sjp statistik pivot'!G15)</f>
        <v>2009</v>
      </c>
      <c r="B12" s="30">
        <v>299.66000000000003</v>
      </c>
      <c r="C12" s="30">
        <f>Sjukpenning!B12</f>
        <v>36320263</v>
      </c>
      <c r="D12" s="4">
        <f t="shared" si="0"/>
        <v>1764.5543276599176</v>
      </c>
      <c r="E12" s="4">
        <f t="shared" si="0"/>
        <v>4595.0928450431556</v>
      </c>
      <c r="F12" s="4">
        <f t="shared" si="0"/>
        <v>4279.2456777177276</v>
      </c>
      <c r="G12" s="4">
        <f>D12*INDEX('Startade sjukfall pivot'!$G$6:$N$23,MATCH(Vårdkostnad!$A12,'Startade sjukfall pivot'!$G$6:$G$23,0),MATCH("Ej psykiska",'Startade sjukfall pivot'!$G$5:$N$5,0))</f>
        <v>1436.1329852196018</v>
      </c>
      <c r="H12" s="4">
        <f>E12*INDEX('Startade sjukfall pivot'!$G$6:$N$23,MATCH(Vårdkostnad!$A12,'Startade sjukfall pivot'!$G$6:$G$23,0),MATCH("Psykiska",'Startade sjukfall pivot'!$G$5:$N$5,0))</f>
        <v>855.24516709457555</v>
      </c>
      <c r="I12" s="77">
        <f t="shared" si="1"/>
        <v>359.07717263122868</v>
      </c>
      <c r="J12" s="4"/>
      <c r="K12" s="4"/>
      <c r="L12" s="4"/>
      <c r="M12" s="77">
        <f t="shared" si="2"/>
        <v>2650.4553249454061</v>
      </c>
      <c r="N12" s="4"/>
      <c r="O12" s="4"/>
      <c r="P12" s="4"/>
    </row>
    <row r="13" spans="1:16" x14ac:dyDescent="0.25">
      <c r="A13" s="7">
        <f>_xlfn.NUMBERVALUE('Sjp statistik pivot'!G16)</f>
        <v>2010</v>
      </c>
      <c r="B13" s="30">
        <v>303.45999999999998</v>
      </c>
      <c r="C13" s="30">
        <f>Sjukpenning!B13</f>
        <v>31782341</v>
      </c>
      <c r="D13" s="4">
        <f t="shared" si="0"/>
        <v>1786.93070904251</v>
      </c>
      <c r="E13" s="4">
        <f t="shared" si="0"/>
        <v>4653.363394369605</v>
      </c>
      <c r="F13" s="4">
        <f t="shared" si="0"/>
        <v>4333.51095695195</v>
      </c>
      <c r="G13" s="4">
        <f>D13*INDEX('Startade sjukfall pivot'!$G$6:$N$23,MATCH(Vårdkostnad!$A13,'Startade sjukfall pivot'!$G$6:$G$23,0),MATCH("Ej psykiska",'Startade sjukfall pivot'!$G$5:$N$5,0))</f>
        <v>1420.5041909647332</v>
      </c>
      <c r="H13" s="4">
        <f>E13*INDEX('Startade sjukfall pivot'!$G$6:$N$23,MATCH(Vårdkostnad!$A13,'Startade sjukfall pivot'!$G$6:$G$23,0),MATCH("Psykiska",'Startade sjukfall pivot'!$G$5:$N$5,0))</f>
        <v>954.21480940527908</v>
      </c>
      <c r="I13" s="77">
        <f t="shared" si="1"/>
        <v>363.63064408553902</v>
      </c>
      <c r="J13" s="4"/>
      <c r="K13" s="4"/>
      <c r="L13" s="4"/>
      <c r="M13" s="77">
        <f t="shared" si="2"/>
        <v>2738.3496444555517</v>
      </c>
      <c r="N13" s="4"/>
      <c r="O13" s="4"/>
      <c r="P13" s="4"/>
    </row>
    <row r="14" spans="1:16" x14ac:dyDescent="0.25">
      <c r="A14" s="7">
        <f>_xlfn.NUMBERVALUE('Sjp statistik pivot'!G17)</f>
        <v>2011</v>
      </c>
      <c r="B14" s="30">
        <v>311.43</v>
      </c>
      <c r="C14" s="30">
        <f>Sjukpenning!B14</f>
        <v>35991613</v>
      </c>
      <c r="D14" s="4">
        <f t="shared" si="0"/>
        <v>1833.8622247317901</v>
      </c>
      <c r="E14" s="4">
        <f t="shared" si="0"/>
        <v>4775.5782044042908</v>
      </c>
      <c r="F14" s="4">
        <f t="shared" si="0"/>
        <v>4447.3252399774137</v>
      </c>
      <c r="G14" s="4">
        <f>D14*INDEX('Startade sjukfall pivot'!$G$6:$N$23,MATCH(Vårdkostnad!$A14,'Startade sjukfall pivot'!$G$6:$G$23,0),MATCH("Ej psykiska",'Startade sjukfall pivot'!$G$5:$N$5,0))</f>
        <v>1444.9556350721905</v>
      </c>
      <c r="H14" s="4">
        <f>E14*INDEX('Startade sjukfall pivot'!$G$6:$N$23,MATCH(Vårdkostnad!$A14,'Startade sjukfall pivot'!$G$6:$G$23,0),MATCH("Psykiska",'Startade sjukfall pivot'!$G$5:$N$5,0))</f>
        <v>1012.7553793738338</v>
      </c>
      <c r="I14" s="77">
        <f t="shared" si="1"/>
        <v>373.18095131997444</v>
      </c>
      <c r="J14" s="4"/>
      <c r="K14" s="4"/>
      <c r="L14" s="4"/>
      <c r="M14" s="77">
        <f t="shared" si="2"/>
        <v>2830.891965765999</v>
      </c>
      <c r="N14" s="4"/>
      <c r="O14" s="4"/>
      <c r="P14" s="4"/>
    </row>
    <row r="15" spans="1:16" x14ac:dyDescent="0.25">
      <c r="A15" s="7">
        <f>_xlfn.NUMBERVALUE('Sjp statistik pivot'!G18)</f>
        <v>2012</v>
      </c>
      <c r="B15" s="30">
        <v>314.2</v>
      </c>
      <c r="C15" s="30">
        <f>Sjukpenning!B15</f>
        <v>40950882</v>
      </c>
      <c r="D15" s="4">
        <f t="shared" si="0"/>
        <v>1850.1734290554166</v>
      </c>
      <c r="E15" s="4">
        <f t="shared" si="0"/>
        <v>4818.0543679922557</v>
      </c>
      <c r="F15" s="4">
        <f t="shared" si="0"/>
        <v>4486.8817724718338</v>
      </c>
      <c r="G15" s="4">
        <f>D15*INDEX('Startade sjukfall pivot'!$G$6:$N$23,MATCH(Vårdkostnad!$A15,'Startade sjukfall pivot'!$G$6:$G$23,0),MATCH("Ej psykiska",'Startade sjukfall pivot'!$G$5:$N$5,0))</f>
        <v>1434.8817599789375</v>
      </c>
      <c r="H15" s="4">
        <f>E15*INDEX('Startade sjukfall pivot'!$G$6:$N$23,MATCH(Vårdkostnad!$A15,'Startade sjukfall pivot'!$G$6:$G$23,0),MATCH("Psykiska",'Startade sjukfall pivot'!$G$5:$N$5,0))</f>
        <v>1081.4650176909408</v>
      </c>
      <c r="I15" s="77">
        <f t="shared" si="1"/>
        <v>376.50019235377437</v>
      </c>
      <c r="J15" s="4"/>
      <c r="K15" s="4"/>
      <c r="L15" s="4"/>
      <c r="M15" s="77">
        <f t="shared" si="2"/>
        <v>2892.8469700236524</v>
      </c>
      <c r="N15" s="4"/>
      <c r="O15" s="4"/>
      <c r="P15" s="4"/>
    </row>
    <row r="16" spans="1:16" x14ac:dyDescent="0.25">
      <c r="A16" s="7">
        <f>_xlfn.NUMBERVALUE('Sjp statistik pivot'!G19)</f>
        <v>2013</v>
      </c>
      <c r="B16" s="30">
        <v>314.06</v>
      </c>
      <c r="C16" s="30">
        <f>Sjukpenning!B16</f>
        <v>45075927</v>
      </c>
      <c r="D16" s="4">
        <f t="shared" si="0"/>
        <v>1849.3490360571104</v>
      </c>
      <c r="E16" s="4">
        <f t="shared" si="0"/>
        <v>4815.9075582802288</v>
      </c>
      <c r="F16" s="4">
        <f t="shared" si="0"/>
        <v>4484.8825253421519</v>
      </c>
      <c r="G16" s="4">
        <f>D16*INDEX('Startade sjukfall pivot'!$G$6:$N$23,MATCH(Vårdkostnad!$A16,'Startade sjukfall pivot'!$G$6:$G$23,0),MATCH("Ej psykiska",'Startade sjukfall pivot'!$G$5:$N$5,0))</f>
        <v>1396.3501427708591</v>
      </c>
      <c r="H16" s="4">
        <f>E16*INDEX('Startade sjukfall pivot'!$G$6:$N$23,MATCH(Vårdkostnad!$A16,'Startade sjukfall pivot'!$G$6:$G$23,0),MATCH("Psykiska",'Startade sjukfall pivot'!$G$5:$N$5,0))</f>
        <v>1179.6587618317308</v>
      </c>
      <c r="I16" s="77">
        <f t="shared" si="1"/>
        <v>376.33243287914183</v>
      </c>
      <c r="J16" s="4"/>
      <c r="K16" s="4"/>
      <c r="L16" s="4"/>
      <c r="M16" s="77">
        <f t="shared" si="2"/>
        <v>2952.3413374817314</v>
      </c>
      <c r="N16" s="4"/>
      <c r="O16" s="4"/>
      <c r="P16" s="4"/>
    </row>
    <row r="17" spans="1:16" x14ac:dyDescent="0.25">
      <c r="A17" s="7">
        <f>_xlfn.NUMBERVALUE('Sjp statistik pivot'!G20)</f>
        <v>2014</v>
      </c>
      <c r="B17" s="30">
        <v>313.49</v>
      </c>
      <c r="C17" s="30">
        <f>Sjukpenning!B17</f>
        <v>50944105</v>
      </c>
      <c r="D17" s="4">
        <f t="shared" si="0"/>
        <v>1845.9925788497214</v>
      </c>
      <c r="E17" s="4">
        <f t="shared" si="0"/>
        <v>4807.1669758812614</v>
      </c>
      <c r="F17" s="4">
        <f t="shared" si="0"/>
        <v>4476.7427334570193</v>
      </c>
      <c r="G17" s="4">
        <f>D17*INDEX('Startade sjukfall pivot'!$G$6:$N$23,MATCH(Vårdkostnad!$A17,'Startade sjukfall pivot'!$G$6:$G$23,0),MATCH("Ej psykiska",'Startade sjukfall pivot'!$G$5:$N$5,0))</f>
        <v>1361.5867287015765</v>
      </c>
      <c r="H17" s="4">
        <f>E17*INDEX('Startade sjukfall pivot'!$G$6:$N$23,MATCH(Vårdkostnad!$A17,'Startade sjukfall pivot'!$G$6:$G$23,0),MATCH("Psykiska",'Startade sjukfall pivot'!$G$5:$N$5,0))</f>
        <v>1261.4459193583889</v>
      </c>
      <c r="I17" s="77">
        <f t="shared" si="1"/>
        <v>375.64941216099533</v>
      </c>
      <c r="J17" s="4"/>
      <c r="K17" s="4"/>
      <c r="L17" s="4"/>
      <c r="M17" s="77">
        <f t="shared" si="2"/>
        <v>2998.6820602209605</v>
      </c>
      <c r="N17" s="4"/>
      <c r="O17" s="4"/>
      <c r="P17" s="4"/>
    </row>
    <row r="18" spans="1:16" x14ac:dyDescent="0.25">
      <c r="A18" s="7">
        <f>_xlfn.NUMBERVALUE('Sjp statistik pivot'!G21)</f>
        <v>2015</v>
      </c>
      <c r="B18" s="30">
        <v>313.35000000000002</v>
      </c>
      <c r="C18" s="30">
        <f>Sjukpenning!B18</f>
        <v>57022737</v>
      </c>
      <c r="D18" s="4">
        <f t="shared" si="0"/>
        <v>1845.1681858514155</v>
      </c>
      <c r="E18" s="4">
        <f t="shared" si="0"/>
        <v>4805.0201661692345</v>
      </c>
      <c r="F18" s="4">
        <f t="shared" si="0"/>
        <v>4474.7434863273375</v>
      </c>
      <c r="G18" s="4">
        <f>D18*INDEX('Startade sjukfall pivot'!$G$6:$N$23,MATCH(Vårdkostnad!$A18,'Startade sjukfall pivot'!$G$6:$G$23,0),MATCH("Ej psykiska",'Startade sjukfall pivot'!$G$5:$N$5,0))</f>
        <v>1322.7389095257565</v>
      </c>
      <c r="H18" s="4">
        <f>E18*INDEX('Startade sjukfall pivot'!$G$6:$N$23,MATCH(Vårdkostnad!$A18,'Startade sjukfall pivot'!$G$6:$G$23,0),MATCH("Psykiska",'Startade sjukfall pivot'!$G$5:$N$5,0))</f>
        <v>1360.4630880754489</v>
      </c>
      <c r="I18" s="77">
        <f t="shared" si="1"/>
        <v>375.48165268636279</v>
      </c>
      <c r="J18" s="4"/>
      <c r="K18" s="4"/>
      <c r="L18" s="4"/>
      <c r="M18" s="77">
        <f t="shared" si="2"/>
        <v>3058.6836502875681</v>
      </c>
      <c r="N18" s="4"/>
      <c r="O18" s="4"/>
      <c r="P18" s="4"/>
    </row>
    <row r="19" spans="1:16" x14ac:dyDescent="0.25">
      <c r="A19" s="7">
        <f>_xlfn.NUMBERVALUE('Sjp statistik pivot'!G22)</f>
        <v>2016</v>
      </c>
      <c r="B19" s="30">
        <v>316.43</v>
      </c>
      <c r="C19" s="30">
        <f>Sjukpenning!B19</f>
        <v>59626281</v>
      </c>
      <c r="D19" s="4">
        <f t="shared" si="0"/>
        <v>1863.3048318141487</v>
      </c>
      <c r="E19" s="4">
        <f t="shared" si="0"/>
        <v>4852.2499798338304</v>
      </c>
      <c r="F19" s="4">
        <f t="shared" si="0"/>
        <v>4518.7269231803393</v>
      </c>
      <c r="G19" s="4">
        <f>D19*INDEX('Startade sjukfall pivot'!$G$6:$N$23,MATCH(Vårdkostnad!$A19,'Startade sjukfall pivot'!$G$6:$G$23,0),MATCH("Ej psykiska",'Startade sjukfall pivot'!$G$5:$N$5,0))</f>
        <v>1320.674857243564</v>
      </c>
      <c r="H19" s="4">
        <f>E19*INDEX('Startade sjukfall pivot'!$G$6:$N$23,MATCH(Vårdkostnad!$A19,'Startade sjukfall pivot'!$G$6:$G$23,0),MATCH("Psykiska",'Startade sjukfall pivot'!$G$5:$N$5,0))</f>
        <v>1413.0679200803854</v>
      </c>
      <c r="I19" s="77">
        <f t="shared" si="1"/>
        <v>379.1723611282776</v>
      </c>
      <c r="J19" s="4"/>
      <c r="K19" s="4"/>
      <c r="L19" s="4"/>
      <c r="M19" s="77">
        <f t="shared" si="2"/>
        <v>3112.9151384522274</v>
      </c>
      <c r="N19" s="4"/>
      <c r="O19" s="4"/>
      <c r="P19" s="4"/>
    </row>
    <row r="20" spans="1:16" x14ac:dyDescent="0.25">
      <c r="A20" s="7">
        <f>_xlfn.NUMBERVALUE('Sjp statistik pivot'!G23)</f>
        <v>2017</v>
      </c>
      <c r="B20" s="30">
        <v>322.11</v>
      </c>
      <c r="C20" s="30">
        <f>Sjukpenning!B20</f>
        <v>56350050</v>
      </c>
      <c r="D20" s="4">
        <f t="shared" si="0"/>
        <v>1896.7516334597078</v>
      </c>
      <c r="E20" s="4">
        <f t="shared" si="0"/>
        <v>4939.3491167217871</v>
      </c>
      <c r="F20" s="4">
        <f t="shared" si="0"/>
        <v>4599.8392352988621</v>
      </c>
      <c r="G20" s="4">
        <f>D20*INDEX('Startade sjukfall pivot'!$G$6:$N$23,MATCH(Vårdkostnad!$A20,'Startade sjukfall pivot'!$G$6:$G$23,0),MATCH("Ej psykiska",'Startade sjukfall pivot'!$G$5:$N$5,0))</f>
        <v>1353.1915408307525</v>
      </c>
      <c r="H20" s="4">
        <f>E20*INDEX('Startade sjukfall pivot'!$G$6:$N$23,MATCH(Vårdkostnad!$A20,'Startade sjukfall pivot'!$G$6:$G$23,0),MATCH("Psykiska",'Startade sjukfall pivot'!$G$5:$N$5,0))</f>
        <v>1415.4900494351289</v>
      </c>
      <c r="I20" s="77">
        <f t="shared" si="1"/>
        <v>385.97860267051004</v>
      </c>
      <c r="J20" s="4"/>
      <c r="K20" s="4"/>
      <c r="L20" s="4"/>
      <c r="M20" s="77">
        <f t="shared" si="2"/>
        <v>3154.6601929363915</v>
      </c>
      <c r="N20" s="4"/>
      <c r="O20" s="4"/>
      <c r="P20" s="4"/>
    </row>
    <row r="21" spans="1:16" x14ac:dyDescent="0.25">
      <c r="A21" s="7">
        <f>_xlfn.NUMBERVALUE('Sjp statistik pivot'!G24)</f>
        <v>2018</v>
      </c>
      <c r="B21" s="30">
        <v>328.4</v>
      </c>
      <c r="C21" s="30">
        <f>Sjukpenning!B21</f>
        <v>55163368</v>
      </c>
      <c r="D21" s="4">
        <f t="shared" si="0"/>
        <v>1933.7904331693151</v>
      </c>
      <c r="E21" s="4">
        <f t="shared" si="0"/>
        <v>5035.8022102121477</v>
      </c>
      <c r="F21" s="4">
        <f t="shared" si="0"/>
        <v>4689.6625527681426</v>
      </c>
      <c r="G21" s="4">
        <f>D21*INDEX('Startade sjukfall pivot'!$G$6:$N$23,MATCH(Vårdkostnad!$A21,'Startade sjukfall pivot'!$G$6:$G$23,0),MATCH("Ej psykiska",'Startade sjukfall pivot'!$G$5:$N$5,0))</f>
        <v>1387.9163682946053</v>
      </c>
      <c r="H21" s="4">
        <f>E21*INDEX('Startade sjukfall pivot'!$G$6:$N$23,MATCH(Vårdkostnad!$A21,'Startade sjukfall pivot'!$G$6:$G$23,0),MATCH("Psykiska",'Startade sjukfall pivot'!$G$5:$N$5,0))</f>
        <v>1421.5158867490732</v>
      </c>
      <c r="I21" s="77">
        <f t="shared" si="1"/>
        <v>393.51579620935547</v>
      </c>
      <c r="J21" s="4"/>
      <c r="K21" s="4"/>
      <c r="L21" s="4"/>
      <c r="M21" s="77">
        <f t="shared" si="2"/>
        <v>3202.9480512530336</v>
      </c>
      <c r="N21" s="4"/>
      <c r="O21" s="4"/>
      <c r="P21" s="4"/>
    </row>
    <row r="22" spans="1:16" x14ac:dyDescent="0.25">
      <c r="A22" s="7">
        <f>_xlfn.NUMBERVALUE('Sjp statistik pivot'!G25)</f>
        <v>2019</v>
      </c>
      <c r="B22" s="30">
        <v>334.26</v>
      </c>
      <c r="C22" s="30">
        <f>Sjukpenning!B22</f>
        <v>54327433</v>
      </c>
      <c r="D22" s="4">
        <f t="shared" si="0"/>
        <v>1968.2971686698395</v>
      </c>
      <c r="E22" s="4">
        <f t="shared" si="0"/>
        <v>5125.6615310155676</v>
      </c>
      <c r="F22" s="4">
        <f t="shared" si="0"/>
        <v>4773.3453254819706</v>
      </c>
      <c r="G22" s="4">
        <f>D22*INDEX('Startade sjukfall pivot'!$G$6:$N$23,MATCH(Vårdkostnad!$A22,'Startade sjukfall pivot'!$G$6:$G$23,0),MATCH("Ej psykiska",'Startade sjukfall pivot'!$G$5:$N$5,0))</f>
        <v>1408.5401664287331</v>
      </c>
      <c r="H22" s="4">
        <f>E22*INDEX('Startade sjukfall pivot'!$G$6:$N$23,MATCH(Vårdkostnad!$A22,'Startade sjukfall pivot'!$G$6:$G$23,0),MATCH("Psykiska",'Startade sjukfall pivot'!$G$5:$N$5,0))</f>
        <v>1457.6685770689635</v>
      </c>
      <c r="I22" s="77">
        <f t="shared" si="1"/>
        <v>400.53772850468687</v>
      </c>
      <c r="J22" s="4"/>
      <c r="K22" s="4"/>
      <c r="L22" s="4"/>
      <c r="M22" s="77">
        <f t="shared" si="2"/>
        <v>3266.7464720023836</v>
      </c>
      <c r="N22" s="4"/>
      <c r="O22" s="4"/>
      <c r="P22" s="4"/>
    </row>
    <row r="23" spans="1:16" x14ac:dyDescent="0.25">
      <c r="A23" s="7">
        <f>_xlfn.NUMBERVALUE('Sjp statistik pivot'!G26)</f>
        <v>2020</v>
      </c>
      <c r="B23" s="30">
        <v>335.92</v>
      </c>
      <c r="C23" s="30">
        <f>Sjukpenning!B23</f>
        <v>54314844</v>
      </c>
      <c r="D23" s="4">
        <f t="shared" si="0"/>
        <v>1978.0721142211826</v>
      </c>
      <c r="E23" s="4">
        <f t="shared" si="0"/>
        <v>5151.1165604581747</v>
      </c>
      <c r="F23" s="4">
        <f t="shared" si="0"/>
        <v>4797.0506843053427</v>
      </c>
      <c r="G23" s="4">
        <f>D23*INDEX('Startade sjukfall pivot'!$G$6:$N$23,MATCH(Vårdkostnad!$A23,'Startade sjukfall pivot'!$G$6:$G$23,0),MATCH("Ej psykiska",'Startade sjukfall pivot'!$G$5:$N$5,0))</f>
        <v>1594.1159214607128</v>
      </c>
      <c r="H23" s="4">
        <f>E23*INDEX('Startade sjukfall pivot'!$G$6:$N$23,MATCH(Vårdkostnad!$A23,'Startade sjukfall pivot'!$G$6:$G$23,0),MATCH("Psykiska",'Startade sjukfall pivot'!$G$5:$N$5,0))</f>
        <v>999.86400333925087</v>
      </c>
      <c r="I23" s="77">
        <f t="shared" si="1"/>
        <v>402.52687656104354</v>
      </c>
      <c r="J23" s="4"/>
      <c r="K23" s="4"/>
      <c r="L23" s="4"/>
      <c r="M23" s="77">
        <f t="shared" si="2"/>
        <v>2996.5068013610071</v>
      </c>
      <c r="N23" s="4"/>
      <c r="O23" s="4"/>
      <c r="P23" s="4"/>
    </row>
    <row r="24" spans="1:16" x14ac:dyDescent="0.25">
      <c r="A24" s="7">
        <f>_xlfn.NUMBERVALUE('Sjp statistik pivot'!G27)</f>
        <v>2021</v>
      </c>
      <c r="B24" s="30">
        <v>343.19</v>
      </c>
      <c r="C24" s="30">
        <f>Sjukpenning!B24</f>
        <v>54230642</v>
      </c>
      <c r="D24" s="4">
        <f>D$25*$B24/$B$25</f>
        <v>2020.8816649189318</v>
      </c>
      <c r="E24" s="4">
        <f t="shared" ref="E24:F24" si="3">E$25*$B24/$B$25</f>
        <v>5262.5973219327252</v>
      </c>
      <c r="F24" s="4">
        <f t="shared" si="3"/>
        <v>4900.8687316823962</v>
      </c>
      <c r="G24" s="4">
        <f>D24*INDEX('Startade sjukfall pivot'!$G$6:$N$23,MATCH(Vårdkostnad!$A24,'Startade sjukfall pivot'!$G$6:$G$23,0),MATCH("Ej psykiska",'Startade sjukfall pivot'!$G$5:$N$5,0))</f>
        <v>1522.2994930877999</v>
      </c>
      <c r="H24" s="4">
        <f>E24*INDEX('Startade sjukfall pivot'!$G$6:$N$23,MATCH(Vårdkostnad!$A24,'Startade sjukfall pivot'!$G$6:$G$23,0),MATCH("Psykiska",'Startade sjukfall pivot'!$G$5:$N$5,0))</f>
        <v>1298.3626145903863</v>
      </c>
      <c r="I24" s="77">
        <f>I$25*B24/B$25</f>
        <v>411.23838642231647</v>
      </c>
      <c r="J24" s="4"/>
      <c r="K24" s="4"/>
      <c r="L24" s="4"/>
      <c r="M24" s="77">
        <f>SUM(G24:I24)</f>
        <v>3231.9004941005028</v>
      </c>
      <c r="N24" s="4"/>
      <c r="O24" s="4"/>
      <c r="P24" s="4"/>
    </row>
    <row r="25" spans="1:16" x14ac:dyDescent="0.25">
      <c r="A25" s="7">
        <f>_xlfn.NUMBERVALUE('Sjp statistik pivot'!G28)</f>
        <v>2022</v>
      </c>
      <c r="B25" s="30">
        <v>371.91</v>
      </c>
      <c r="C25" s="30">
        <f>Sjukpenning!B25</f>
        <v>57572102</v>
      </c>
      <c r="D25" s="4">
        <v>2190</v>
      </c>
      <c r="E25" s="4">
        <v>5703</v>
      </c>
      <c r="F25" s="4">
        <v>5311</v>
      </c>
      <c r="G25" s="4">
        <f>D25*INDEX('Startade sjukfall pivot'!$G$6:$N$23,MATCH(Vårdkostnad!$A25,'Startade sjukfall pivot'!$G$6:$G$23,0),MATCH("Ej psykiska",'Startade sjukfall pivot'!$G$5:$N$5,0))</f>
        <v>1582.8234462526609</v>
      </c>
      <c r="H25" s="4">
        <f>E25*INDEX('Startade sjukfall pivot'!$G$6:$N$23,MATCH(Vårdkostnad!$A25,'Startade sjukfall pivot'!$G$6:$G$23,0),MATCH("Psykiska",'Startade sjukfall pivot'!$G$5:$N$5,0))</f>
        <v>1581.1542858543721</v>
      </c>
      <c r="I25" s="4">
        <f>F25*INDEX('Startade sjukfall pivot'!$G$6:$N$23,MATCH(Vårdkostnad!$A25,'Startade sjukfall pivot'!$G$6:$G$23,0),MATCH("Psykiska",'Startade sjukfall pivot'!$G$5:$N$5,0))*(1/L25)</f>
        <v>445.65304436121016</v>
      </c>
      <c r="J25" s="4">
        <v>2042363</v>
      </c>
      <c r="K25" s="40">
        <f>J25/C25</f>
        <v>3.5474872882008027E-2</v>
      </c>
      <c r="L25" s="40">
        <f>J25/'Sjp statistik pivot'!K28</f>
        <v>3.3040780801573768</v>
      </c>
      <c r="M25" s="4">
        <f>SUM(G25:I25)</f>
        <v>3609.6307764682433</v>
      </c>
      <c r="N25" s="4">
        <f>M25*K25</f>
        <v>128.05119294619487</v>
      </c>
      <c r="P25" s="4"/>
    </row>
    <row r="27" spans="1:16" x14ac:dyDescent="0.25">
      <c r="G27" s="4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C72A-B43D-4B1A-A96C-347519A76504}">
  <dimension ref="A2:N24"/>
  <sheetViews>
    <sheetView topLeftCell="D1" workbookViewId="0">
      <selection activeCell="M22" sqref="M22"/>
    </sheetView>
  </sheetViews>
  <sheetFormatPr defaultRowHeight="15" x14ac:dyDescent="0.25"/>
  <cols>
    <col min="1" max="1" width="26" bestFit="1" customWidth="1"/>
    <col min="2" max="2" width="59.85546875" bestFit="1" customWidth="1"/>
    <col min="3" max="3" width="58.28515625" bestFit="1" customWidth="1"/>
    <col min="4" max="4" width="8.28515625" bestFit="1" customWidth="1"/>
    <col min="5" max="5" width="11.5703125" bestFit="1" customWidth="1"/>
    <col min="8" max="10" width="21.140625" customWidth="1"/>
  </cols>
  <sheetData>
    <row r="2" spans="1:14" x14ac:dyDescent="0.25">
      <c r="A2" s="1" t="s">
        <v>59</v>
      </c>
      <c r="B2" t="s">
        <v>39</v>
      </c>
    </row>
    <row r="4" spans="1:14" x14ac:dyDescent="0.25">
      <c r="A4" s="1" t="s">
        <v>78</v>
      </c>
      <c r="B4" s="1" t="s">
        <v>40</v>
      </c>
    </row>
    <row r="5" spans="1:14" x14ac:dyDescent="0.25">
      <c r="A5" s="1" t="s">
        <v>37</v>
      </c>
      <c r="B5" t="s">
        <v>65</v>
      </c>
      <c r="C5" t="s">
        <v>66</v>
      </c>
      <c r="D5" t="s">
        <v>64</v>
      </c>
      <c r="E5" t="s">
        <v>38</v>
      </c>
      <c r="G5" s="5" t="s">
        <v>0</v>
      </c>
      <c r="H5" t="str">
        <f t="shared" ref="H5:H23" si="0">B5</f>
        <v>F00-F99 Psykiska sjukdomar och syndrom samt beteendestörningar</v>
      </c>
      <c r="I5" t="str">
        <f t="shared" ref="I5" si="1">C5</f>
        <v>M00-M99 Sjukdomar i muskuloskeletala systemet och bindväven</v>
      </c>
      <c r="J5" t="str">
        <f t="shared" ref="J5" si="2">D5</f>
        <v>Samtliga</v>
      </c>
      <c r="K5" s="5" t="s">
        <v>79</v>
      </c>
      <c r="L5" s="5" t="s">
        <v>81</v>
      </c>
      <c r="M5" s="5" t="s">
        <v>80</v>
      </c>
      <c r="N5" s="5" t="s">
        <v>94</v>
      </c>
    </row>
    <row r="6" spans="1:14" x14ac:dyDescent="0.25">
      <c r="A6" s="2" t="s">
        <v>29</v>
      </c>
      <c r="B6" s="3">
        <v>95448</v>
      </c>
      <c r="C6" s="3">
        <v>125259</v>
      </c>
      <c r="D6" s="3">
        <v>479125</v>
      </c>
      <c r="E6" s="3">
        <v>699832</v>
      </c>
      <c r="G6">
        <f>_xlfn.NUMBERVALUE(A6)</f>
        <v>2006</v>
      </c>
      <c r="H6" s="4">
        <f t="shared" si="0"/>
        <v>95448</v>
      </c>
      <c r="I6" s="4">
        <f t="shared" ref="I6:I23" si="3">C6</f>
        <v>125259</v>
      </c>
      <c r="J6" s="4">
        <f t="shared" ref="J6:J23" si="4">D6</f>
        <v>479125</v>
      </c>
      <c r="K6" s="8">
        <f>H6/J6</f>
        <v>0.19921314896947562</v>
      </c>
      <c r="L6" s="8">
        <f>I6/J6</f>
        <v>0.26143282024523873</v>
      </c>
      <c r="M6" s="8">
        <f>1-K6-L6</f>
        <v>0.53935403078528565</v>
      </c>
      <c r="N6" s="8">
        <f>1-K6</f>
        <v>0.80078685103052438</v>
      </c>
    </row>
    <row r="7" spans="1:14" x14ac:dyDescent="0.25">
      <c r="A7" s="2" t="s">
        <v>28</v>
      </c>
      <c r="B7" s="3">
        <v>84575</v>
      </c>
      <c r="C7" s="3">
        <v>110092</v>
      </c>
      <c r="D7" s="3">
        <v>436316</v>
      </c>
      <c r="E7" s="3">
        <v>630983</v>
      </c>
      <c r="G7">
        <f t="shared" ref="G7:G23" si="5">_xlfn.NUMBERVALUE(A7)</f>
        <v>2007</v>
      </c>
      <c r="H7" s="4">
        <f t="shared" si="0"/>
        <v>84575</v>
      </c>
      <c r="I7" s="4">
        <f t="shared" si="3"/>
        <v>110092</v>
      </c>
      <c r="J7" s="4">
        <f t="shared" si="4"/>
        <v>436316</v>
      </c>
      <c r="K7" s="8">
        <f t="shared" ref="K7:K23" si="6">H7/J7</f>
        <v>0.19383886907654085</v>
      </c>
      <c r="L7" s="8">
        <f t="shared" ref="L7:L23" si="7">I7/J7</f>
        <v>0.25232171178687007</v>
      </c>
      <c r="M7" s="8">
        <f t="shared" ref="M7:M23" si="8">1-K7-L7</f>
        <v>0.55383941913658896</v>
      </c>
      <c r="N7" s="8">
        <f t="shared" ref="N7:N23" si="9">1-K7</f>
        <v>0.80616113092345909</v>
      </c>
    </row>
    <row r="8" spans="1:14" x14ac:dyDescent="0.25">
      <c r="A8" s="2" t="s">
        <v>27</v>
      </c>
      <c r="B8" s="3">
        <v>76099</v>
      </c>
      <c r="C8" s="3">
        <v>99875</v>
      </c>
      <c r="D8" s="3">
        <v>400574</v>
      </c>
      <c r="E8" s="3">
        <v>576548</v>
      </c>
      <c r="G8">
        <f t="shared" si="5"/>
        <v>2008</v>
      </c>
      <c r="H8" s="4">
        <f t="shared" si="0"/>
        <v>76099</v>
      </c>
      <c r="I8" s="4">
        <f t="shared" si="3"/>
        <v>99875</v>
      </c>
      <c r="J8" s="4">
        <f t="shared" si="4"/>
        <v>400574</v>
      </c>
      <c r="K8" s="8">
        <f t="shared" si="6"/>
        <v>0.18997488603853471</v>
      </c>
      <c r="L8" s="8">
        <f t="shared" si="7"/>
        <v>0.24932971186347591</v>
      </c>
      <c r="M8" s="8">
        <f t="shared" si="8"/>
        <v>0.56069540209798929</v>
      </c>
      <c r="N8" s="8">
        <f t="shared" si="9"/>
        <v>0.81002511396146526</v>
      </c>
    </row>
    <row r="9" spans="1:14" x14ac:dyDescent="0.25">
      <c r="A9" s="2" t="s">
        <v>26</v>
      </c>
      <c r="B9" s="3">
        <v>69867</v>
      </c>
      <c r="C9" s="3">
        <v>92619</v>
      </c>
      <c r="D9" s="3">
        <v>375384</v>
      </c>
      <c r="E9" s="3">
        <v>537870</v>
      </c>
      <c r="G9">
        <f t="shared" si="5"/>
        <v>2009</v>
      </c>
      <c r="H9" s="4">
        <f t="shared" si="0"/>
        <v>69867</v>
      </c>
      <c r="I9" s="4">
        <f t="shared" si="3"/>
        <v>92619</v>
      </c>
      <c r="J9" s="4">
        <f t="shared" si="4"/>
        <v>375384</v>
      </c>
      <c r="K9" s="8">
        <f t="shared" si="6"/>
        <v>0.18612141167444538</v>
      </c>
      <c r="L9" s="8">
        <f t="shared" si="7"/>
        <v>0.24673134710056902</v>
      </c>
      <c r="M9" s="8">
        <f t="shared" si="8"/>
        <v>0.56714724122498561</v>
      </c>
      <c r="N9" s="8">
        <f t="shared" si="9"/>
        <v>0.8138785883255546</v>
      </c>
    </row>
    <row r="10" spans="1:14" x14ac:dyDescent="0.25">
      <c r="A10" s="2" t="s">
        <v>25</v>
      </c>
      <c r="B10" s="3">
        <v>82021</v>
      </c>
      <c r="C10" s="3">
        <v>101924</v>
      </c>
      <c r="D10" s="3">
        <v>399987</v>
      </c>
      <c r="E10" s="3">
        <v>583932</v>
      </c>
      <c r="G10">
        <f t="shared" si="5"/>
        <v>2010</v>
      </c>
      <c r="H10" s="4">
        <f t="shared" si="0"/>
        <v>82021</v>
      </c>
      <c r="I10" s="4">
        <f t="shared" si="3"/>
        <v>101924</v>
      </c>
      <c r="J10" s="4">
        <f t="shared" si="4"/>
        <v>399987</v>
      </c>
      <c r="K10" s="8">
        <f t="shared" si="6"/>
        <v>0.20505916442284375</v>
      </c>
      <c r="L10" s="8">
        <f t="shared" si="7"/>
        <v>0.25481828159415182</v>
      </c>
      <c r="M10" s="8">
        <f t="shared" si="8"/>
        <v>0.54012255398300435</v>
      </c>
      <c r="N10" s="8">
        <f t="shared" si="9"/>
        <v>0.79494083557715622</v>
      </c>
    </row>
    <row r="11" spans="1:14" x14ac:dyDescent="0.25">
      <c r="A11" s="2" t="s">
        <v>24</v>
      </c>
      <c r="B11" s="3">
        <v>87058</v>
      </c>
      <c r="C11" s="3">
        <v>102332</v>
      </c>
      <c r="D11" s="3">
        <v>410516</v>
      </c>
      <c r="E11" s="3">
        <v>599906</v>
      </c>
      <c r="G11">
        <f t="shared" si="5"/>
        <v>2011</v>
      </c>
      <c r="H11" s="4">
        <f t="shared" si="0"/>
        <v>87058</v>
      </c>
      <c r="I11" s="4">
        <f t="shared" si="3"/>
        <v>102332</v>
      </c>
      <c r="J11" s="4">
        <f t="shared" si="4"/>
        <v>410516</v>
      </c>
      <c r="K11" s="8">
        <f t="shared" si="6"/>
        <v>0.21206968790497813</v>
      </c>
      <c r="L11" s="8">
        <f t="shared" si="7"/>
        <v>0.2492765202817917</v>
      </c>
      <c r="M11" s="8">
        <f t="shared" si="8"/>
        <v>0.53865379181323014</v>
      </c>
      <c r="N11" s="8">
        <f t="shared" si="9"/>
        <v>0.78793031209502185</v>
      </c>
    </row>
    <row r="12" spans="1:14" x14ac:dyDescent="0.25">
      <c r="A12" s="2" t="s">
        <v>23</v>
      </c>
      <c r="B12" s="3">
        <v>95094</v>
      </c>
      <c r="C12" s="3">
        <v>106651</v>
      </c>
      <c r="D12" s="3">
        <v>423655</v>
      </c>
      <c r="E12" s="3">
        <v>625400</v>
      </c>
      <c r="G12">
        <f t="shared" si="5"/>
        <v>2012</v>
      </c>
      <c r="H12" s="4">
        <f t="shared" si="0"/>
        <v>95094</v>
      </c>
      <c r="I12" s="4">
        <f t="shared" si="3"/>
        <v>106651</v>
      </c>
      <c r="J12" s="4">
        <f t="shared" si="4"/>
        <v>423655</v>
      </c>
      <c r="K12" s="8">
        <f t="shared" si="6"/>
        <v>0.22446094109593892</v>
      </c>
      <c r="L12" s="8">
        <f t="shared" si="7"/>
        <v>0.2517402131451299</v>
      </c>
      <c r="M12" s="8">
        <f t="shared" si="8"/>
        <v>0.5237988457589311</v>
      </c>
      <c r="N12" s="8">
        <f t="shared" si="9"/>
        <v>0.77553905890406105</v>
      </c>
    </row>
    <row r="13" spans="1:14" x14ac:dyDescent="0.25">
      <c r="A13" s="2" t="s">
        <v>22</v>
      </c>
      <c r="B13" s="3">
        <v>111123</v>
      </c>
      <c r="C13" s="3">
        <v>114567</v>
      </c>
      <c r="D13" s="3">
        <v>453655</v>
      </c>
      <c r="E13" s="3">
        <v>679345</v>
      </c>
      <c r="G13">
        <f t="shared" si="5"/>
        <v>2013</v>
      </c>
      <c r="H13" s="4">
        <f t="shared" si="0"/>
        <v>111123</v>
      </c>
      <c r="I13" s="4">
        <f t="shared" si="3"/>
        <v>114567</v>
      </c>
      <c r="J13" s="4">
        <f t="shared" si="4"/>
        <v>453655</v>
      </c>
      <c r="K13" s="8">
        <f t="shared" si="6"/>
        <v>0.24495045794711839</v>
      </c>
      <c r="L13" s="8">
        <f t="shared" si="7"/>
        <v>0.25254213003273412</v>
      </c>
      <c r="M13" s="8">
        <f t="shared" si="8"/>
        <v>0.50250741202014737</v>
      </c>
      <c r="N13" s="8">
        <f t="shared" si="9"/>
        <v>0.75504954205288155</v>
      </c>
    </row>
    <row r="14" spans="1:14" x14ac:dyDescent="0.25">
      <c r="A14" s="2" t="s">
        <v>21</v>
      </c>
      <c r="B14" s="3">
        <v>125808</v>
      </c>
      <c r="C14" s="3">
        <v>118899</v>
      </c>
      <c r="D14" s="3">
        <v>479434</v>
      </c>
      <c r="E14" s="3">
        <v>724141</v>
      </c>
      <c r="G14">
        <f t="shared" si="5"/>
        <v>2014</v>
      </c>
      <c r="H14" s="4">
        <f t="shared" si="0"/>
        <v>125808</v>
      </c>
      <c r="I14" s="4">
        <f t="shared" si="3"/>
        <v>118899</v>
      </c>
      <c r="J14" s="4">
        <f t="shared" si="4"/>
        <v>479434</v>
      </c>
      <c r="K14" s="8">
        <f t="shared" si="6"/>
        <v>0.26240942444632631</v>
      </c>
      <c r="L14" s="8">
        <f t="shared" si="7"/>
        <v>0.247998681778931</v>
      </c>
      <c r="M14" s="8">
        <f t="shared" si="8"/>
        <v>0.48959189377474266</v>
      </c>
      <c r="N14" s="8">
        <f t="shared" si="9"/>
        <v>0.73759057555367369</v>
      </c>
    </row>
    <row r="15" spans="1:14" x14ac:dyDescent="0.25">
      <c r="A15" s="2" t="s">
        <v>20</v>
      </c>
      <c r="B15" s="3">
        <v>142694</v>
      </c>
      <c r="C15" s="3">
        <v>120518</v>
      </c>
      <c r="D15" s="3">
        <v>503981</v>
      </c>
      <c r="E15" s="3">
        <v>767193</v>
      </c>
      <c r="G15">
        <f t="shared" si="5"/>
        <v>2015</v>
      </c>
      <c r="H15" s="4">
        <f t="shared" si="0"/>
        <v>142694</v>
      </c>
      <c r="I15" s="4">
        <f t="shared" si="3"/>
        <v>120518</v>
      </c>
      <c r="J15" s="4">
        <f t="shared" si="4"/>
        <v>503981</v>
      </c>
      <c r="K15" s="8">
        <f t="shared" si="6"/>
        <v>0.28313368956369389</v>
      </c>
      <c r="L15" s="8">
        <f t="shared" si="7"/>
        <v>0.23913203077100129</v>
      </c>
      <c r="M15" s="8">
        <f t="shared" si="8"/>
        <v>0.4777342796653048</v>
      </c>
      <c r="N15" s="8">
        <f t="shared" si="9"/>
        <v>0.71686631043630611</v>
      </c>
    </row>
    <row r="16" spans="1:14" x14ac:dyDescent="0.25">
      <c r="A16" s="2" t="s">
        <v>19</v>
      </c>
      <c r="B16" s="3">
        <v>146540</v>
      </c>
      <c r="C16" s="3">
        <v>117511</v>
      </c>
      <c r="D16" s="3">
        <v>503195</v>
      </c>
      <c r="E16" s="3">
        <v>767246</v>
      </c>
      <c r="G16">
        <f t="shared" si="5"/>
        <v>2016</v>
      </c>
      <c r="H16" s="4">
        <f t="shared" si="0"/>
        <v>146540</v>
      </c>
      <c r="I16" s="4">
        <f t="shared" si="3"/>
        <v>117511</v>
      </c>
      <c r="J16" s="4">
        <f t="shared" si="4"/>
        <v>503195</v>
      </c>
      <c r="K16" s="8">
        <f t="shared" si="6"/>
        <v>0.29121910988781685</v>
      </c>
      <c r="L16" s="8">
        <f t="shared" si="7"/>
        <v>0.23352974492989795</v>
      </c>
      <c r="M16" s="8">
        <f t="shared" si="8"/>
        <v>0.47525114518228517</v>
      </c>
      <c r="N16" s="8">
        <f t="shared" si="9"/>
        <v>0.70878089011218315</v>
      </c>
    </row>
    <row r="17" spans="1:14" x14ac:dyDescent="0.25">
      <c r="A17" s="2" t="s">
        <v>18</v>
      </c>
      <c r="B17" s="3">
        <v>137159</v>
      </c>
      <c r="C17" s="3">
        <v>107443</v>
      </c>
      <c r="D17" s="3">
        <v>478616</v>
      </c>
      <c r="E17" s="3">
        <v>723218</v>
      </c>
      <c r="G17">
        <f t="shared" si="5"/>
        <v>2017</v>
      </c>
      <c r="H17" s="4">
        <f t="shared" si="0"/>
        <v>137159</v>
      </c>
      <c r="I17" s="4">
        <f t="shared" si="3"/>
        <v>107443</v>
      </c>
      <c r="J17" s="4">
        <f t="shared" si="4"/>
        <v>478616</v>
      </c>
      <c r="K17" s="8">
        <f t="shared" si="6"/>
        <v>0.28657420562622227</v>
      </c>
      <c r="L17" s="8">
        <f t="shared" si="7"/>
        <v>0.22448685376167951</v>
      </c>
      <c r="M17" s="8">
        <f t="shared" si="8"/>
        <v>0.48893894061209819</v>
      </c>
      <c r="N17" s="8">
        <f t="shared" si="9"/>
        <v>0.71342579437377773</v>
      </c>
    </row>
    <row r="18" spans="1:14" x14ac:dyDescent="0.25">
      <c r="A18" s="2" t="s">
        <v>17</v>
      </c>
      <c r="B18" s="3">
        <v>135827</v>
      </c>
      <c r="C18" s="3">
        <v>103415</v>
      </c>
      <c r="D18" s="3">
        <v>481175</v>
      </c>
      <c r="E18" s="3">
        <v>720417</v>
      </c>
      <c r="G18">
        <f t="shared" si="5"/>
        <v>2018</v>
      </c>
      <c r="H18" s="4">
        <f t="shared" si="0"/>
        <v>135827</v>
      </c>
      <c r="I18" s="4">
        <f t="shared" si="3"/>
        <v>103415</v>
      </c>
      <c r="J18" s="4">
        <f t="shared" si="4"/>
        <v>481175</v>
      </c>
      <c r="K18" s="8">
        <f t="shared" si="6"/>
        <v>0.28228191406452952</v>
      </c>
      <c r="L18" s="8">
        <f t="shared" si="7"/>
        <v>0.2149218059957396</v>
      </c>
      <c r="M18" s="8">
        <f t="shared" si="8"/>
        <v>0.50279627993973086</v>
      </c>
      <c r="N18" s="8">
        <f t="shared" si="9"/>
        <v>0.71771808593547048</v>
      </c>
    </row>
    <row r="19" spans="1:14" x14ac:dyDescent="0.25">
      <c r="A19" s="2" t="s">
        <v>16</v>
      </c>
      <c r="B19" s="3">
        <v>131806</v>
      </c>
      <c r="C19" s="3">
        <v>100626</v>
      </c>
      <c r="D19" s="3">
        <v>463475</v>
      </c>
      <c r="E19" s="3">
        <v>695907</v>
      </c>
      <c r="G19">
        <f t="shared" si="5"/>
        <v>2019</v>
      </c>
      <c r="H19" s="4">
        <f t="shared" si="0"/>
        <v>131806</v>
      </c>
      <c r="I19" s="4">
        <f t="shared" si="3"/>
        <v>100626</v>
      </c>
      <c r="J19" s="4">
        <f t="shared" si="4"/>
        <v>463475</v>
      </c>
      <c r="K19" s="8">
        <f t="shared" si="6"/>
        <v>0.28438642860995739</v>
      </c>
      <c r="L19" s="8">
        <f t="shared" si="7"/>
        <v>0.21711203409029614</v>
      </c>
      <c r="M19" s="8">
        <f t="shared" si="8"/>
        <v>0.49850153729974656</v>
      </c>
      <c r="N19" s="8">
        <f t="shared" si="9"/>
        <v>0.71561357139004267</v>
      </c>
    </row>
    <row r="20" spans="1:14" x14ac:dyDescent="0.25">
      <c r="A20" s="2" t="s">
        <v>15</v>
      </c>
      <c r="B20" s="3">
        <v>118287</v>
      </c>
      <c r="C20" s="3">
        <v>89191</v>
      </c>
      <c r="D20" s="3">
        <v>609393</v>
      </c>
      <c r="E20" s="3">
        <v>816871</v>
      </c>
      <c r="G20">
        <f t="shared" si="5"/>
        <v>2020</v>
      </c>
      <c r="H20" s="4">
        <f t="shared" si="0"/>
        <v>118287</v>
      </c>
      <c r="I20" s="4">
        <f t="shared" si="3"/>
        <v>89191</v>
      </c>
      <c r="J20" s="4">
        <f t="shared" si="4"/>
        <v>609393</v>
      </c>
      <c r="K20" s="8">
        <f t="shared" si="6"/>
        <v>0.19410626639951559</v>
      </c>
      <c r="L20" s="8">
        <f t="shared" si="7"/>
        <v>0.14636039468782872</v>
      </c>
      <c r="M20" s="8">
        <f t="shared" si="8"/>
        <v>0.65953333891265575</v>
      </c>
      <c r="N20" s="8">
        <f t="shared" si="9"/>
        <v>0.80589373360048444</v>
      </c>
    </row>
    <row r="21" spans="1:14" x14ac:dyDescent="0.25">
      <c r="A21" s="2" t="s">
        <v>14</v>
      </c>
      <c r="B21" s="3">
        <v>128340</v>
      </c>
      <c r="C21" s="3">
        <v>89085</v>
      </c>
      <c r="D21" s="3">
        <v>520195</v>
      </c>
      <c r="E21" s="3">
        <v>737620</v>
      </c>
      <c r="G21">
        <f t="shared" si="5"/>
        <v>2021</v>
      </c>
      <c r="H21" s="4">
        <f t="shared" si="0"/>
        <v>128340</v>
      </c>
      <c r="I21" s="4">
        <f t="shared" si="3"/>
        <v>89085</v>
      </c>
      <c r="J21" s="4">
        <f t="shared" si="4"/>
        <v>520195</v>
      </c>
      <c r="K21" s="8">
        <f t="shared" si="6"/>
        <v>0.24671517411739829</v>
      </c>
      <c r="L21" s="8">
        <f t="shared" si="7"/>
        <v>0.17125308778438855</v>
      </c>
      <c r="M21" s="8">
        <f t="shared" si="8"/>
        <v>0.58203173809821318</v>
      </c>
      <c r="N21" s="8">
        <f t="shared" si="9"/>
        <v>0.75328482588260171</v>
      </c>
    </row>
    <row r="22" spans="1:14" x14ac:dyDescent="0.25">
      <c r="A22" s="2" t="s">
        <v>6</v>
      </c>
      <c r="B22" s="3">
        <v>135712</v>
      </c>
      <c r="C22" s="3">
        <v>95099</v>
      </c>
      <c r="D22" s="3">
        <v>489494</v>
      </c>
      <c r="E22" s="3">
        <v>720305</v>
      </c>
      <c r="G22">
        <f t="shared" si="5"/>
        <v>2022</v>
      </c>
      <c r="H22" s="4">
        <f t="shared" si="0"/>
        <v>135712</v>
      </c>
      <c r="I22" s="4">
        <f t="shared" si="3"/>
        <v>95099</v>
      </c>
      <c r="J22" s="4">
        <f t="shared" si="4"/>
        <v>489494</v>
      </c>
      <c r="K22" s="8">
        <f t="shared" si="6"/>
        <v>0.2772495679211594</v>
      </c>
      <c r="L22" s="8">
        <f t="shared" si="7"/>
        <v>0.19428021589641548</v>
      </c>
      <c r="M22" s="8">
        <f t="shared" si="8"/>
        <v>0.52847021618242507</v>
      </c>
      <c r="N22" s="8">
        <f t="shared" si="9"/>
        <v>0.7227504320788406</v>
      </c>
    </row>
    <row r="23" spans="1:14" x14ac:dyDescent="0.25">
      <c r="A23" s="2" t="s">
        <v>62</v>
      </c>
      <c r="B23" s="3">
        <v>39034</v>
      </c>
      <c r="C23" s="3">
        <v>26376</v>
      </c>
      <c r="D23" s="3">
        <v>132027</v>
      </c>
      <c r="E23" s="3">
        <v>197437</v>
      </c>
      <c r="G23">
        <f t="shared" si="5"/>
        <v>2023</v>
      </c>
      <c r="H23" s="4">
        <f t="shared" si="0"/>
        <v>39034</v>
      </c>
      <c r="I23" s="4">
        <f t="shared" si="3"/>
        <v>26376</v>
      </c>
      <c r="J23" s="4">
        <f t="shared" si="4"/>
        <v>132027</v>
      </c>
      <c r="K23" s="8">
        <f t="shared" si="6"/>
        <v>0.29565164701159613</v>
      </c>
      <c r="L23" s="8">
        <f t="shared" si="7"/>
        <v>0.19977731827580722</v>
      </c>
      <c r="M23" s="8">
        <f t="shared" si="8"/>
        <v>0.50457103471259657</v>
      </c>
      <c r="N23" s="8">
        <f t="shared" si="9"/>
        <v>0.70434835298840381</v>
      </c>
    </row>
    <row r="24" spans="1:14" x14ac:dyDescent="0.25">
      <c r="A24" s="2" t="s">
        <v>38</v>
      </c>
      <c r="B24" s="3">
        <v>1942492</v>
      </c>
      <c r="C24" s="3">
        <v>1821482</v>
      </c>
      <c r="D24" s="3">
        <v>8040197</v>
      </c>
      <c r="E24" s="3">
        <v>11804171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24D5-8E91-43BE-823D-5A6F251A877F}">
  <dimension ref="A1:F62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4" max="4" width="15.42578125" bestFit="1" customWidth="1"/>
    <col min="5" max="5" width="59.85546875" bestFit="1" customWidth="1"/>
    <col min="6" max="6" width="16.28515625" bestFit="1" customWidth="1"/>
  </cols>
  <sheetData>
    <row r="1" spans="1:6" x14ac:dyDescent="0.25">
      <c r="A1" s="5" t="s">
        <v>59</v>
      </c>
      <c r="B1" t="s">
        <v>0</v>
      </c>
      <c r="C1" t="s">
        <v>59</v>
      </c>
      <c r="D1" t="s">
        <v>2</v>
      </c>
      <c r="E1" t="s">
        <v>60</v>
      </c>
      <c r="F1" t="s">
        <v>61</v>
      </c>
    </row>
    <row r="2" spans="1:6" x14ac:dyDescent="0.25">
      <c r="A2" t="str">
        <f>B2&amp;"-"&amp;C2</f>
        <v>2023-03</v>
      </c>
      <c r="B2" t="s">
        <v>62</v>
      </c>
      <c r="C2" t="s">
        <v>63</v>
      </c>
      <c r="D2" t="s">
        <v>8</v>
      </c>
      <c r="E2" t="s">
        <v>64</v>
      </c>
      <c r="F2" s="4">
        <v>44824</v>
      </c>
    </row>
    <row r="3" spans="1:6" x14ac:dyDescent="0.25">
      <c r="A3" t="str">
        <f t="shared" ref="A3:A66" si="0">B3&amp;"-"&amp;C3</f>
        <v>2023-03</v>
      </c>
      <c r="B3" t="s">
        <v>62</v>
      </c>
      <c r="C3" t="s">
        <v>63</v>
      </c>
      <c r="D3" t="s">
        <v>8</v>
      </c>
      <c r="E3" t="s">
        <v>65</v>
      </c>
      <c r="F3" s="4">
        <v>13293</v>
      </c>
    </row>
    <row r="4" spans="1:6" x14ac:dyDescent="0.25">
      <c r="A4" t="str">
        <f t="shared" si="0"/>
        <v>2023-03</v>
      </c>
      <c r="B4" t="s">
        <v>62</v>
      </c>
      <c r="C4" t="s">
        <v>63</v>
      </c>
      <c r="D4" t="s">
        <v>8</v>
      </c>
      <c r="E4" t="s">
        <v>66</v>
      </c>
      <c r="F4" s="4">
        <v>9266</v>
      </c>
    </row>
    <row r="5" spans="1:6" x14ac:dyDescent="0.25">
      <c r="A5" t="str">
        <f t="shared" si="0"/>
        <v>2023-02</v>
      </c>
      <c r="B5" t="s">
        <v>62</v>
      </c>
      <c r="C5" t="s">
        <v>67</v>
      </c>
      <c r="D5" t="s">
        <v>8</v>
      </c>
      <c r="E5" t="s">
        <v>64</v>
      </c>
      <c r="F5" s="4">
        <v>40639</v>
      </c>
    </row>
    <row r="6" spans="1:6" x14ac:dyDescent="0.25">
      <c r="A6" t="str">
        <f t="shared" si="0"/>
        <v>2023-02</v>
      </c>
      <c r="B6" t="s">
        <v>62</v>
      </c>
      <c r="C6" t="s">
        <v>67</v>
      </c>
      <c r="D6" t="s">
        <v>8</v>
      </c>
      <c r="E6" t="s">
        <v>65</v>
      </c>
      <c r="F6" s="4">
        <v>12005</v>
      </c>
    </row>
    <row r="7" spans="1:6" x14ac:dyDescent="0.25">
      <c r="A7" t="str">
        <f t="shared" si="0"/>
        <v>2023-02</v>
      </c>
      <c r="B7" t="s">
        <v>62</v>
      </c>
      <c r="C7" t="s">
        <v>67</v>
      </c>
      <c r="D7" t="s">
        <v>8</v>
      </c>
      <c r="E7" t="s">
        <v>66</v>
      </c>
      <c r="F7" s="4">
        <v>8244</v>
      </c>
    </row>
    <row r="8" spans="1:6" x14ac:dyDescent="0.25">
      <c r="A8" t="str">
        <f t="shared" si="0"/>
        <v>2023-01</v>
      </c>
      <c r="B8" t="s">
        <v>62</v>
      </c>
      <c r="C8" t="s">
        <v>68</v>
      </c>
      <c r="D8" t="s">
        <v>8</v>
      </c>
      <c r="E8" t="s">
        <v>64</v>
      </c>
      <c r="F8" s="4">
        <v>46564</v>
      </c>
    </row>
    <row r="9" spans="1:6" x14ac:dyDescent="0.25">
      <c r="A9" t="str">
        <f t="shared" si="0"/>
        <v>2023-01</v>
      </c>
      <c r="B9" t="s">
        <v>62</v>
      </c>
      <c r="C9" t="s">
        <v>68</v>
      </c>
      <c r="D9" t="s">
        <v>8</v>
      </c>
      <c r="E9" t="s">
        <v>65</v>
      </c>
      <c r="F9" s="4">
        <v>13736</v>
      </c>
    </row>
    <row r="10" spans="1:6" x14ac:dyDescent="0.25">
      <c r="A10" t="str">
        <f t="shared" si="0"/>
        <v>2023-01</v>
      </c>
      <c r="B10" t="s">
        <v>62</v>
      </c>
      <c r="C10" t="s">
        <v>68</v>
      </c>
      <c r="D10" t="s">
        <v>8</v>
      </c>
      <c r="E10" t="s">
        <v>66</v>
      </c>
      <c r="F10" s="4">
        <v>8866</v>
      </c>
    </row>
    <row r="11" spans="1:6" x14ac:dyDescent="0.25">
      <c r="A11" t="str">
        <f t="shared" si="0"/>
        <v>2022-12</v>
      </c>
      <c r="B11" t="s">
        <v>6</v>
      </c>
      <c r="C11" t="s">
        <v>69</v>
      </c>
      <c r="D11" t="s">
        <v>8</v>
      </c>
      <c r="E11" t="s">
        <v>64</v>
      </c>
      <c r="F11" s="4">
        <v>39858</v>
      </c>
    </row>
    <row r="12" spans="1:6" x14ac:dyDescent="0.25">
      <c r="A12" t="str">
        <f t="shared" si="0"/>
        <v>2022-12</v>
      </c>
      <c r="B12" t="s">
        <v>6</v>
      </c>
      <c r="C12" t="s">
        <v>69</v>
      </c>
      <c r="D12" t="s">
        <v>8</v>
      </c>
      <c r="E12" t="s">
        <v>65</v>
      </c>
      <c r="F12" s="4">
        <v>9663</v>
      </c>
    </row>
    <row r="13" spans="1:6" x14ac:dyDescent="0.25">
      <c r="A13" t="str">
        <f t="shared" si="0"/>
        <v>2022-12</v>
      </c>
      <c r="B13" t="s">
        <v>6</v>
      </c>
      <c r="C13" t="s">
        <v>69</v>
      </c>
      <c r="D13" t="s">
        <v>8</v>
      </c>
      <c r="E13" t="s">
        <v>66</v>
      </c>
      <c r="F13" s="4">
        <v>7138</v>
      </c>
    </row>
    <row r="14" spans="1:6" x14ac:dyDescent="0.25">
      <c r="A14" t="str">
        <f t="shared" si="0"/>
        <v>2022-11</v>
      </c>
      <c r="B14" t="s">
        <v>6</v>
      </c>
      <c r="C14" t="s">
        <v>70</v>
      </c>
      <c r="D14" t="s">
        <v>8</v>
      </c>
      <c r="E14" t="s">
        <v>64</v>
      </c>
      <c r="F14" s="4">
        <v>45759</v>
      </c>
    </row>
    <row r="15" spans="1:6" x14ac:dyDescent="0.25">
      <c r="A15" t="str">
        <f t="shared" si="0"/>
        <v>2022-11</v>
      </c>
      <c r="B15" t="s">
        <v>6</v>
      </c>
      <c r="C15" t="s">
        <v>70</v>
      </c>
      <c r="D15" t="s">
        <v>8</v>
      </c>
      <c r="E15" t="s">
        <v>65</v>
      </c>
      <c r="F15" s="4">
        <v>13954</v>
      </c>
    </row>
    <row r="16" spans="1:6" x14ac:dyDescent="0.25">
      <c r="A16" t="str">
        <f t="shared" si="0"/>
        <v>2022-11</v>
      </c>
      <c r="B16" t="s">
        <v>6</v>
      </c>
      <c r="C16" t="s">
        <v>70</v>
      </c>
      <c r="D16" t="s">
        <v>8</v>
      </c>
      <c r="E16" t="s">
        <v>66</v>
      </c>
      <c r="F16" s="4">
        <v>9241</v>
      </c>
    </row>
    <row r="17" spans="1:6" x14ac:dyDescent="0.25">
      <c r="A17" t="str">
        <f t="shared" si="0"/>
        <v>2022-10</v>
      </c>
      <c r="B17" t="s">
        <v>6</v>
      </c>
      <c r="C17" t="s">
        <v>71</v>
      </c>
      <c r="D17" t="s">
        <v>8</v>
      </c>
      <c r="E17" t="s">
        <v>64</v>
      </c>
      <c r="F17" s="4">
        <v>44911</v>
      </c>
    </row>
    <row r="18" spans="1:6" x14ac:dyDescent="0.25">
      <c r="A18" t="str">
        <f t="shared" si="0"/>
        <v>2022-10</v>
      </c>
      <c r="B18" t="s">
        <v>6</v>
      </c>
      <c r="C18" t="s">
        <v>71</v>
      </c>
      <c r="D18" t="s">
        <v>8</v>
      </c>
      <c r="E18" t="s">
        <v>65</v>
      </c>
      <c r="F18" s="4">
        <v>13919</v>
      </c>
    </row>
    <row r="19" spans="1:6" x14ac:dyDescent="0.25">
      <c r="A19" t="str">
        <f t="shared" si="0"/>
        <v>2022-10</v>
      </c>
      <c r="B19" t="s">
        <v>6</v>
      </c>
      <c r="C19" t="s">
        <v>71</v>
      </c>
      <c r="D19" t="s">
        <v>8</v>
      </c>
      <c r="E19" t="s">
        <v>66</v>
      </c>
      <c r="F19" s="4">
        <v>9102</v>
      </c>
    </row>
    <row r="20" spans="1:6" x14ac:dyDescent="0.25">
      <c r="A20" t="str">
        <f t="shared" si="0"/>
        <v>2022-09</v>
      </c>
      <c r="B20" t="s">
        <v>6</v>
      </c>
      <c r="C20" t="s">
        <v>72</v>
      </c>
      <c r="D20" t="s">
        <v>8</v>
      </c>
      <c r="E20" t="s">
        <v>64</v>
      </c>
      <c r="F20" s="4">
        <v>43910</v>
      </c>
    </row>
    <row r="21" spans="1:6" x14ac:dyDescent="0.25">
      <c r="A21" t="str">
        <f t="shared" si="0"/>
        <v>2022-09</v>
      </c>
      <c r="B21" t="s">
        <v>6</v>
      </c>
      <c r="C21" t="s">
        <v>72</v>
      </c>
      <c r="D21" t="s">
        <v>8</v>
      </c>
      <c r="E21" t="s">
        <v>65</v>
      </c>
      <c r="F21" s="4">
        <v>12699</v>
      </c>
    </row>
    <row r="22" spans="1:6" x14ac:dyDescent="0.25">
      <c r="A22" t="str">
        <f t="shared" si="0"/>
        <v>2022-09</v>
      </c>
      <c r="B22" t="s">
        <v>6</v>
      </c>
      <c r="C22" t="s">
        <v>72</v>
      </c>
      <c r="D22" t="s">
        <v>8</v>
      </c>
      <c r="E22" t="s">
        <v>66</v>
      </c>
      <c r="F22" s="4">
        <v>8994</v>
      </c>
    </row>
    <row r="23" spans="1:6" x14ac:dyDescent="0.25">
      <c r="A23" t="str">
        <f t="shared" si="0"/>
        <v>2022-08</v>
      </c>
      <c r="B23" t="s">
        <v>6</v>
      </c>
      <c r="C23" t="s">
        <v>73</v>
      </c>
      <c r="D23" t="s">
        <v>8</v>
      </c>
      <c r="E23" t="s">
        <v>64</v>
      </c>
      <c r="F23" s="4">
        <v>42985</v>
      </c>
    </row>
    <row r="24" spans="1:6" x14ac:dyDescent="0.25">
      <c r="A24" t="str">
        <f t="shared" si="0"/>
        <v>2022-08</v>
      </c>
      <c r="B24" t="s">
        <v>6</v>
      </c>
      <c r="C24" t="s">
        <v>73</v>
      </c>
      <c r="D24" t="s">
        <v>8</v>
      </c>
      <c r="E24" t="s">
        <v>65</v>
      </c>
      <c r="F24" s="4">
        <v>11988</v>
      </c>
    </row>
    <row r="25" spans="1:6" x14ac:dyDescent="0.25">
      <c r="A25" t="str">
        <f t="shared" si="0"/>
        <v>2022-08</v>
      </c>
      <c r="B25" t="s">
        <v>6</v>
      </c>
      <c r="C25" t="s">
        <v>73</v>
      </c>
      <c r="D25" t="s">
        <v>8</v>
      </c>
      <c r="E25" t="s">
        <v>66</v>
      </c>
      <c r="F25" s="4">
        <v>8693</v>
      </c>
    </row>
    <row r="26" spans="1:6" x14ac:dyDescent="0.25">
      <c r="A26" t="str">
        <f t="shared" si="0"/>
        <v>2022-07</v>
      </c>
      <c r="B26" t="s">
        <v>6</v>
      </c>
      <c r="C26" t="s">
        <v>74</v>
      </c>
      <c r="D26" t="s">
        <v>8</v>
      </c>
      <c r="E26" t="s">
        <v>64</v>
      </c>
      <c r="F26" s="4">
        <v>28010</v>
      </c>
    </row>
    <row r="27" spans="1:6" x14ac:dyDescent="0.25">
      <c r="A27" t="str">
        <f t="shared" si="0"/>
        <v>2022-07</v>
      </c>
      <c r="B27" t="s">
        <v>6</v>
      </c>
      <c r="C27" t="s">
        <v>74</v>
      </c>
      <c r="D27" t="s">
        <v>8</v>
      </c>
      <c r="E27" t="s">
        <v>65</v>
      </c>
      <c r="F27" s="4">
        <v>6606</v>
      </c>
    </row>
    <row r="28" spans="1:6" x14ac:dyDescent="0.25">
      <c r="A28" t="str">
        <f t="shared" si="0"/>
        <v>2022-07</v>
      </c>
      <c r="B28" t="s">
        <v>6</v>
      </c>
      <c r="C28" t="s">
        <v>74</v>
      </c>
      <c r="D28" t="s">
        <v>8</v>
      </c>
      <c r="E28" t="s">
        <v>66</v>
      </c>
      <c r="F28" s="4">
        <v>5342</v>
      </c>
    </row>
    <row r="29" spans="1:6" x14ac:dyDescent="0.25">
      <c r="A29" t="str">
        <f t="shared" si="0"/>
        <v>2022-06</v>
      </c>
      <c r="B29" t="s">
        <v>6</v>
      </c>
      <c r="C29" t="s">
        <v>75</v>
      </c>
      <c r="D29" t="s">
        <v>8</v>
      </c>
      <c r="E29" t="s">
        <v>64</v>
      </c>
      <c r="F29" s="4">
        <v>34935</v>
      </c>
    </row>
    <row r="30" spans="1:6" x14ac:dyDescent="0.25">
      <c r="A30" t="str">
        <f t="shared" si="0"/>
        <v>2022-06</v>
      </c>
      <c r="B30" t="s">
        <v>6</v>
      </c>
      <c r="C30" t="s">
        <v>75</v>
      </c>
      <c r="D30" t="s">
        <v>8</v>
      </c>
      <c r="E30" t="s">
        <v>65</v>
      </c>
      <c r="F30" s="4">
        <v>9616</v>
      </c>
    </row>
    <row r="31" spans="1:6" x14ac:dyDescent="0.25">
      <c r="A31" t="str">
        <f t="shared" si="0"/>
        <v>2022-06</v>
      </c>
      <c r="B31" t="s">
        <v>6</v>
      </c>
      <c r="C31" t="s">
        <v>75</v>
      </c>
      <c r="D31" t="s">
        <v>8</v>
      </c>
      <c r="E31" t="s">
        <v>66</v>
      </c>
      <c r="F31" s="4">
        <v>7331</v>
      </c>
    </row>
    <row r="32" spans="1:6" x14ac:dyDescent="0.25">
      <c r="A32" t="str">
        <f t="shared" si="0"/>
        <v>2022-05</v>
      </c>
      <c r="B32" t="s">
        <v>6</v>
      </c>
      <c r="C32" t="s">
        <v>76</v>
      </c>
      <c r="D32" t="s">
        <v>8</v>
      </c>
      <c r="E32" t="s">
        <v>64</v>
      </c>
      <c r="F32" s="4">
        <v>39736</v>
      </c>
    </row>
    <row r="33" spans="1:6" x14ac:dyDescent="0.25">
      <c r="A33" t="str">
        <f t="shared" si="0"/>
        <v>2022-05</v>
      </c>
      <c r="B33" t="s">
        <v>6</v>
      </c>
      <c r="C33" t="s">
        <v>76</v>
      </c>
      <c r="D33" t="s">
        <v>8</v>
      </c>
      <c r="E33" t="s">
        <v>65</v>
      </c>
      <c r="F33" s="4">
        <v>12282</v>
      </c>
    </row>
    <row r="34" spans="1:6" x14ac:dyDescent="0.25">
      <c r="A34" t="str">
        <f t="shared" si="0"/>
        <v>2022-05</v>
      </c>
      <c r="B34" t="s">
        <v>6</v>
      </c>
      <c r="C34" t="s">
        <v>76</v>
      </c>
      <c r="D34" t="s">
        <v>8</v>
      </c>
      <c r="E34" t="s">
        <v>66</v>
      </c>
      <c r="F34" s="4">
        <v>8364</v>
      </c>
    </row>
    <row r="35" spans="1:6" x14ac:dyDescent="0.25">
      <c r="A35" t="str">
        <f t="shared" si="0"/>
        <v>2022-04</v>
      </c>
      <c r="B35" t="s">
        <v>6</v>
      </c>
      <c r="C35" t="s">
        <v>77</v>
      </c>
      <c r="D35" t="s">
        <v>8</v>
      </c>
      <c r="E35" t="s">
        <v>64</v>
      </c>
      <c r="F35" s="4">
        <v>36221</v>
      </c>
    </row>
    <row r="36" spans="1:6" x14ac:dyDescent="0.25">
      <c r="A36" t="str">
        <f t="shared" si="0"/>
        <v>2022-04</v>
      </c>
      <c r="B36" t="s">
        <v>6</v>
      </c>
      <c r="C36" t="s">
        <v>77</v>
      </c>
      <c r="D36" t="s">
        <v>8</v>
      </c>
      <c r="E36" t="s">
        <v>65</v>
      </c>
      <c r="F36" s="4">
        <v>10703</v>
      </c>
    </row>
    <row r="37" spans="1:6" x14ac:dyDescent="0.25">
      <c r="A37" t="str">
        <f t="shared" si="0"/>
        <v>2022-04</v>
      </c>
      <c r="B37" t="s">
        <v>6</v>
      </c>
      <c r="C37" t="s">
        <v>77</v>
      </c>
      <c r="D37" t="s">
        <v>8</v>
      </c>
      <c r="E37" t="s">
        <v>66</v>
      </c>
      <c r="F37" s="4">
        <v>7602</v>
      </c>
    </row>
    <row r="38" spans="1:6" x14ac:dyDescent="0.25">
      <c r="A38" t="str">
        <f t="shared" si="0"/>
        <v>2022-03</v>
      </c>
      <c r="B38" t="s">
        <v>6</v>
      </c>
      <c r="C38" t="s">
        <v>63</v>
      </c>
      <c r="D38" t="s">
        <v>8</v>
      </c>
      <c r="E38" t="s">
        <v>64</v>
      </c>
      <c r="F38" s="4">
        <v>43041</v>
      </c>
    </row>
    <row r="39" spans="1:6" x14ac:dyDescent="0.25">
      <c r="A39" t="str">
        <f t="shared" si="0"/>
        <v>2022-03</v>
      </c>
      <c r="B39" t="s">
        <v>6</v>
      </c>
      <c r="C39" t="s">
        <v>63</v>
      </c>
      <c r="D39" t="s">
        <v>8</v>
      </c>
      <c r="E39" t="s">
        <v>65</v>
      </c>
      <c r="F39" s="4">
        <v>12967</v>
      </c>
    </row>
    <row r="40" spans="1:6" x14ac:dyDescent="0.25">
      <c r="A40" t="str">
        <f t="shared" si="0"/>
        <v>2022-03</v>
      </c>
      <c r="B40" t="s">
        <v>6</v>
      </c>
      <c r="C40" t="s">
        <v>63</v>
      </c>
      <c r="D40" t="s">
        <v>8</v>
      </c>
      <c r="E40" t="s">
        <v>66</v>
      </c>
      <c r="F40" s="4">
        <v>8690</v>
      </c>
    </row>
    <row r="41" spans="1:6" x14ac:dyDescent="0.25">
      <c r="A41" t="str">
        <f t="shared" si="0"/>
        <v>2022-02</v>
      </c>
      <c r="B41" t="s">
        <v>6</v>
      </c>
      <c r="C41" t="s">
        <v>67</v>
      </c>
      <c r="D41" t="s">
        <v>8</v>
      </c>
      <c r="E41" t="s">
        <v>64</v>
      </c>
      <c r="F41" s="4">
        <v>38377</v>
      </c>
    </row>
    <row r="42" spans="1:6" x14ac:dyDescent="0.25">
      <c r="A42" t="str">
        <f t="shared" si="0"/>
        <v>2022-02</v>
      </c>
      <c r="B42" t="s">
        <v>6</v>
      </c>
      <c r="C42" t="s">
        <v>67</v>
      </c>
      <c r="D42" t="s">
        <v>8</v>
      </c>
      <c r="E42" t="s">
        <v>65</v>
      </c>
      <c r="F42" s="4">
        <v>10357</v>
      </c>
    </row>
    <row r="43" spans="1:6" x14ac:dyDescent="0.25">
      <c r="A43" t="str">
        <f t="shared" si="0"/>
        <v>2022-02</v>
      </c>
      <c r="B43" t="s">
        <v>6</v>
      </c>
      <c r="C43" t="s">
        <v>67</v>
      </c>
      <c r="D43" t="s">
        <v>8</v>
      </c>
      <c r="E43" t="s">
        <v>66</v>
      </c>
      <c r="F43" s="4">
        <v>6905</v>
      </c>
    </row>
    <row r="44" spans="1:6" x14ac:dyDescent="0.25">
      <c r="A44" t="str">
        <f t="shared" si="0"/>
        <v>2022-01</v>
      </c>
      <c r="B44" t="s">
        <v>6</v>
      </c>
      <c r="C44" t="s">
        <v>68</v>
      </c>
      <c r="D44" t="s">
        <v>8</v>
      </c>
      <c r="E44" t="s">
        <v>64</v>
      </c>
      <c r="F44" s="4">
        <v>51751</v>
      </c>
    </row>
    <row r="45" spans="1:6" x14ac:dyDescent="0.25">
      <c r="A45" t="str">
        <f t="shared" si="0"/>
        <v>2022-01</v>
      </c>
      <c r="B45" t="s">
        <v>6</v>
      </c>
      <c r="C45" t="s">
        <v>68</v>
      </c>
      <c r="D45" t="s">
        <v>8</v>
      </c>
      <c r="E45" t="s">
        <v>65</v>
      </c>
      <c r="F45" s="4">
        <v>10958</v>
      </c>
    </row>
    <row r="46" spans="1:6" x14ac:dyDescent="0.25">
      <c r="A46" t="str">
        <f t="shared" si="0"/>
        <v>2022-01</v>
      </c>
      <c r="B46" t="s">
        <v>6</v>
      </c>
      <c r="C46" t="s">
        <v>68</v>
      </c>
      <c r="D46" t="s">
        <v>8</v>
      </c>
      <c r="E46" t="s">
        <v>66</v>
      </c>
      <c r="F46" s="4">
        <v>7697</v>
      </c>
    </row>
    <row r="47" spans="1:6" x14ac:dyDescent="0.25">
      <c r="A47" t="str">
        <f t="shared" si="0"/>
        <v>2021-12</v>
      </c>
      <c r="B47" t="s">
        <v>14</v>
      </c>
      <c r="C47" t="s">
        <v>69</v>
      </c>
      <c r="D47" t="s">
        <v>8</v>
      </c>
      <c r="E47" t="s">
        <v>64</v>
      </c>
      <c r="F47" s="4">
        <v>40390</v>
      </c>
    </row>
    <row r="48" spans="1:6" x14ac:dyDescent="0.25">
      <c r="A48" t="str">
        <f t="shared" si="0"/>
        <v>2021-12</v>
      </c>
      <c r="B48" t="s">
        <v>14</v>
      </c>
      <c r="C48" t="s">
        <v>69</v>
      </c>
      <c r="D48" t="s">
        <v>8</v>
      </c>
      <c r="E48" t="s">
        <v>65</v>
      </c>
      <c r="F48" s="4">
        <v>9067</v>
      </c>
    </row>
    <row r="49" spans="1:6" x14ac:dyDescent="0.25">
      <c r="A49" t="str">
        <f t="shared" si="0"/>
        <v>2021-12</v>
      </c>
      <c r="B49" t="s">
        <v>14</v>
      </c>
      <c r="C49" t="s">
        <v>69</v>
      </c>
      <c r="D49" t="s">
        <v>8</v>
      </c>
      <c r="E49" t="s">
        <v>66</v>
      </c>
      <c r="F49" s="4">
        <v>7125</v>
      </c>
    </row>
    <row r="50" spans="1:6" x14ac:dyDescent="0.25">
      <c r="A50" t="str">
        <f t="shared" si="0"/>
        <v>2021-11</v>
      </c>
      <c r="B50" t="s">
        <v>14</v>
      </c>
      <c r="C50" t="s">
        <v>70</v>
      </c>
      <c r="D50" t="s">
        <v>8</v>
      </c>
      <c r="E50" t="s">
        <v>64</v>
      </c>
      <c r="F50" s="4">
        <v>48953</v>
      </c>
    </row>
    <row r="51" spans="1:6" x14ac:dyDescent="0.25">
      <c r="A51" t="str">
        <f t="shared" si="0"/>
        <v>2021-11</v>
      </c>
      <c r="B51" t="s">
        <v>14</v>
      </c>
      <c r="C51" t="s">
        <v>70</v>
      </c>
      <c r="D51" t="s">
        <v>8</v>
      </c>
      <c r="E51" t="s">
        <v>65</v>
      </c>
      <c r="F51" s="4">
        <v>13990</v>
      </c>
    </row>
    <row r="52" spans="1:6" x14ac:dyDescent="0.25">
      <c r="A52" t="str">
        <f t="shared" si="0"/>
        <v>2021-11</v>
      </c>
      <c r="B52" t="s">
        <v>14</v>
      </c>
      <c r="C52" t="s">
        <v>70</v>
      </c>
      <c r="D52" t="s">
        <v>8</v>
      </c>
      <c r="E52" t="s">
        <v>66</v>
      </c>
      <c r="F52" s="4">
        <v>9691</v>
      </c>
    </row>
    <row r="53" spans="1:6" x14ac:dyDescent="0.25">
      <c r="A53" t="str">
        <f t="shared" si="0"/>
        <v>2021-10</v>
      </c>
      <c r="B53" t="s">
        <v>14</v>
      </c>
      <c r="C53" t="s">
        <v>71</v>
      </c>
      <c r="D53" t="s">
        <v>8</v>
      </c>
      <c r="E53" t="s">
        <v>64</v>
      </c>
      <c r="F53" s="4">
        <v>44225</v>
      </c>
    </row>
    <row r="54" spans="1:6" x14ac:dyDescent="0.25">
      <c r="A54" t="str">
        <f t="shared" si="0"/>
        <v>2021-10</v>
      </c>
      <c r="B54" t="s">
        <v>14</v>
      </c>
      <c r="C54" t="s">
        <v>71</v>
      </c>
      <c r="D54" t="s">
        <v>8</v>
      </c>
      <c r="E54" t="s">
        <v>65</v>
      </c>
      <c r="F54" s="4">
        <v>13349</v>
      </c>
    </row>
    <row r="55" spans="1:6" x14ac:dyDescent="0.25">
      <c r="A55" t="str">
        <f t="shared" si="0"/>
        <v>2021-10</v>
      </c>
      <c r="B55" t="s">
        <v>14</v>
      </c>
      <c r="C55" t="s">
        <v>71</v>
      </c>
      <c r="D55" t="s">
        <v>8</v>
      </c>
      <c r="E55" t="s">
        <v>66</v>
      </c>
      <c r="F55" s="4">
        <v>9003</v>
      </c>
    </row>
    <row r="56" spans="1:6" x14ac:dyDescent="0.25">
      <c r="A56" t="str">
        <f t="shared" si="0"/>
        <v>2021-09</v>
      </c>
      <c r="B56" t="s">
        <v>14</v>
      </c>
      <c r="C56" t="s">
        <v>72</v>
      </c>
      <c r="D56" t="s">
        <v>8</v>
      </c>
      <c r="E56" t="s">
        <v>64</v>
      </c>
      <c r="F56" s="4">
        <v>45316</v>
      </c>
    </row>
    <row r="57" spans="1:6" x14ac:dyDescent="0.25">
      <c r="A57" t="str">
        <f t="shared" si="0"/>
        <v>2021-09</v>
      </c>
      <c r="B57" t="s">
        <v>14</v>
      </c>
      <c r="C57" t="s">
        <v>72</v>
      </c>
      <c r="D57" t="s">
        <v>8</v>
      </c>
      <c r="E57" t="s">
        <v>65</v>
      </c>
      <c r="F57" s="4">
        <v>12626</v>
      </c>
    </row>
    <row r="58" spans="1:6" x14ac:dyDescent="0.25">
      <c r="A58" t="str">
        <f t="shared" si="0"/>
        <v>2021-09</v>
      </c>
      <c r="B58" t="s">
        <v>14</v>
      </c>
      <c r="C58" t="s">
        <v>72</v>
      </c>
      <c r="D58" t="s">
        <v>8</v>
      </c>
      <c r="E58" t="s">
        <v>66</v>
      </c>
      <c r="F58" s="4">
        <v>8734</v>
      </c>
    </row>
    <row r="59" spans="1:6" x14ac:dyDescent="0.25">
      <c r="A59" t="str">
        <f t="shared" si="0"/>
        <v>2021-08</v>
      </c>
      <c r="B59" t="s">
        <v>14</v>
      </c>
      <c r="C59" t="s">
        <v>73</v>
      </c>
      <c r="D59" t="s">
        <v>8</v>
      </c>
      <c r="E59" t="s">
        <v>64</v>
      </c>
      <c r="F59" s="4">
        <v>40960</v>
      </c>
    </row>
    <row r="60" spans="1:6" x14ac:dyDescent="0.25">
      <c r="A60" t="str">
        <f t="shared" si="0"/>
        <v>2021-08</v>
      </c>
      <c r="B60" t="s">
        <v>14</v>
      </c>
      <c r="C60" t="s">
        <v>73</v>
      </c>
      <c r="D60" t="s">
        <v>8</v>
      </c>
      <c r="E60" t="s">
        <v>65</v>
      </c>
      <c r="F60" s="4">
        <v>11032</v>
      </c>
    </row>
    <row r="61" spans="1:6" x14ac:dyDescent="0.25">
      <c r="A61" t="str">
        <f t="shared" si="0"/>
        <v>2021-08</v>
      </c>
      <c r="B61" t="s">
        <v>14</v>
      </c>
      <c r="C61" t="s">
        <v>73</v>
      </c>
      <c r="D61" t="s">
        <v>8</v>
      </c>
      <c r="E61" t="s">
        <v>66</v>
      </c>
      <c r="F61" s="4">
        <v>7392</v>
      </c>
    </row>
    <row r="62" spans="1:6" x14ac:dyDescent="0.25">
      <c r="A62" t="str">
        <f t="shared" si="0"/>
        <v>2021-07</v>
      </c>
      <c r="B62" t="s">
        <v>14</v>
      </c>
      <c r="C62" t="s">
        <v>74</v>
      </c>
      <c r="D62" t="s">
        <v>8</v>
      </c>
      <c r="E62" t="s">
        <v>64</v>
      </c>
      <c r="F62" s="4">
        <v>26892</v>
      </c>
    </row>
    <row r="63" spans="1:6" x14ac:dyDescent="0.25">
      <c r="A63" t="str">
        <f t="shared" si="0"/>
        <v>2021-07</v>
      </c>
      <c r="B63" t="s">
        <v>14</v>
      </c>
      <c r="C63" t="s">
        <v>74</v>
      </c>
      <c r="D63" t="s">
        <v>8</v>
      </c>
      <c r="E63" t="s">
        <v>65</v>
      </c>
      <c r="F63" s="4">
        <v>5804</v>
      </c>
    </row>
    <row r="64" spans="1:6" x14ac:dyDescent="0.25">
      <c r="A64" t="str">
        <f t="shared" si="0"/>
        <v>2021-07</v>
      </c>
      <c r="B64" t="s">
        <v>14</v>
      </c>
      <c r="C64" t="s">
        <v>74</v>
      </c>
      <c r="D64" t="s">
        <v>8</v>
      </c>
      <c r="E64" t="s">
        <v>66</v>
      </c>
      <c r="F64" s="4">
        <v>4683</v>
      </c>
    </row>
    <row r="65" spans="1:6" x14ac:dyDescent="0.25">
      <c r="A65" t="str">
        <f t="shared" si="0"/>
        <v>2021-06</v>
      </c>
      <c r="B65" t="s">
        <v>14</v>
      </c>
      <c r="C65" t="s">
        <v>75</v>
      </c>
      <c r="D65" t="s">
        <v>8</v>
      </c>
      <c r="E65" t="s">
        <v>64</v>
      </c>
      <c r="F65" s="4">
        <v>34155</v>
      </c>
    </row>
    <row r="66" spans="1:6" x14ac:dyDescent="0.25">
      <c r="A66" t="str">
        <f t="shared" si="0"/>
        <v>2021-06</v>
      </c>
      <c r="B66" t="s">
        <v>14</v>
      </c>
      <c r="C66" t="s">
        <v>75</v>
      </c>
      <c r="D66" t="s">
        <v>8</v>
      </c>
      <c r="E66" t="s">
        <v>65</v>
      </c>
      <c r="F66" s="4">
        <v>8710</v>
      </c>
    </row>
    <row r="67" spans="1:6" x14ac:dyDescent="0.25">
      <c r="A67" t="str">
        <f t="shared" ref="A67:A130" si="1">B67&amp;"-"&amp;C67</f>
        <v>2021-06</v>
      </c>
      <c r="B67" t="s">
        <v>14</v>
      </c>
      <c r="C67" t="s">
        <v>75</v>
      </c>
      <c r="D67" t="s">
        <v>8</v>
      </c>
      <c r="E67" t="s">
        <v>66</v>
      </c>
      <c r="F67" s="4">
        <v>6599</v>
      </c>
    </row>
    <row r="68" spans="1:6" x14ac:dyDescent="0.25">
      <c r="A68" t="str">
        <f t="shared" si="1"/>
        <v>2021-05</v>
      </c>
      <c r="B68" t="s">
        <v>14</v>
      </c>
      <c r="C68" t="s">
        <v>76</v>
      </c>
      <c r="D68" t="s">
        <v>8</v>
      </c>
      <c r="E68" t="s">
        <v>64</v>
      </c>
      <c r="F68" s="4">
        <v>40696</v>
      </c>
    </row>
    <row r="69" spans="1:6" x14ac:dyDescent="0.25">
      <c r="A69" t="str">
        <f t="shared" si="1"/>
        <v>2021-05</v>
      </c>
      <c r="B69" t="s">
        <v>14</v>
      </c>
      <c r="C69" t="s">
        <v>76</v>
      </c>
      <c r="D69" t="s">
        <v>8</v>
      </c>
      <c r="E69" t="s">
        <v>65</v>
      </c>
      <c r="F69" s="4">
        <v>10531</v>
      </c>
    </row>
    <row r="70" spans="1:6" x14ac:dyDescent="0.25">
      <c r="A70" t="str">
        <f t="shared" si="1"/>
        <v>2021-05</v>
      </c>
      <c r="B70" t="s">
        <v>14</v>
      </c>
      <c r="C70" t="s">
        <v>76</v>
      </c>
      <c r="D70" t="s">
        <v>8</v>
      </c>
      <c r="E70" t="s">
        <v>66</v>
      </c>
      <c r="F70" s="4">
        <v>6692</v>
      </c>
    </row>
    <row r="71" spans="1:6" x14ac:dyDescent="0.25">
      <c r="A71" t="str">
        <f t="shared" si="1"/>
        <v>2021-04</v>
      </c>
      <c r="B71" t="s">
        <v>14</v>
      </c>
      <c r="C71" t="s">
        <v>77</v>
      </c>
      <c r="D71" t="s">
        <v>8</v>
      </c>
      <c r="E71" t="s">
        <v>64</v>
      </c>
      <c r="F71" s="4">
        <v>47836</v>
      </c>
    </row>
    <row r="72" spans="1:6" x14ac:dyDescent="0.25">
      <c r="A72" t="str">
        <f t="shared" si="1"/>
        <v>2021-04</v>
      </c>
      <c r="B72" t="s">
        <v>14</v>
      </c>
      <c r="C72" t="s">
        <v>77</v>
      </c>
      <c r="D72" t="s">
        <v>8</v>
      </c>
      <c r="E72" t="s">
        <v>65</v>
      </c>
      <c r="F72" s="4">
        <v>10659</v>
      </c>
    </row>
    <row r="73" spans="1:6" x14ac:dyDescent="0.25">
      <c r="A73" t="str">
        <f t="shared" si="1"/>
        <v>2021-04</v>
      </c>
      <c r="B73" t="s">
        <v>14</v>
      </c>
      <c r="C73" t="s">
        <v>77</v>
      </c>
      <c r="D73" t="s">
        <v>8</v>
      </c>
      <c r="E73" t="s">
        <v>66</v>
      </c>
      <c r="F73" s="4">
        <v>6663</v>
      </c>
    </row>
    <row r="74" spans="1:6" x14ac:dyDescent="0.25">
      <c r="A74" t="str">
        <f t="shared" si="1"/>
        <v>2021-03</v>
      </c>
      <c r="B74" t="s">
        <v>14</v>
      </c>
      <c r="C74" t="s">
        <v>63</v>
      </c>
      <c r="D74" t="s">
        <v>8</v>
      </c>
      <c r="E74" t="s">
        <v>64</v>
      </c>
      <c r="F74" s="4">
        <v>51919</v>
      </c>
    </row>
    <row r="75" spans="1:6" x14ac:dyDescent="0.25">
      <c r="A75" t="str">
        <f t="shared" si="1"/>
        <v>2021-03</v>
      </c>
      <c r="B75" t="s">
        <v>14</v>
      </c>
      <c r="C75" t="s">
        <v>63</v>
      </c>
      <c r="D75" t="s">
        <v>8</v>
      </c>
      <c r="E75" t="s">
        <v>65</v>
      </c>
      <c r="F75" s="4">
        <v>11252</v>
      </c>
    </row>
    <row r="76" spans="1:6" x14ac:dyDescent="0.25">
      <c r="A76" t="str">
        <f t="shared" si="1"/>
        <v>2021-03</v>
      </c>
      <c r="B76" t="s">
        <v>14</v>
      </c>
      <c r="C76" t="s">
        <v>63</v>
      </c>
      <c r="D76" t="s">
        <v>8</v>
      </c>
      <c r="E76" t="s">
        <v>66</v>
      </c>
      <c r="F76" s="4">
        <v>7666</v>
      </c>
    </row>
    <row r="77" spans="1:6" x14ac:dyDescent="0.25">
      <c r="A77" t="str">
        <f t="shared" si="1"/>
        <v>2021-02</v>
      </c>
      <c r="B77" t="s">
        <v>14</v>
      </c>
      <c r="C77" t="s">
        <v>67</v>
      </c>
      <c r="D77" t="s">
        <v>8</v>
      </c>
      <c r="E77" t="s">
        <v>64</v>
      </c>
      <c r="F77" s="4">
        <v>45848</v>
      </c>
    </row>
    <row r="78" spans="1:6" x14ac:dyDescent="0.25">
      <c r="A78" t="str">
        <f t="shared" si="1"/>
        <v>2021-02</v>
      </c>
      <c r="B78" t="s">
        <v>14</v>
      </c>
      <c r="C78" t="s">
        <v>67</v>
      </c>
      <c r="D78" t="s">
        <v>8</v>
      </c>
      <c r="E78" t="s">
        <v>65</v>
      </c>
      <c r="F78" s="4">
        <v>10161</v>
      </c>
    </row>
    <row r="79" spans="1:6" x14ac:dyDescent="0.25">
      <c r="A79" t="str">
        <f t="shared" si="1"/>
        <v>2021-02</v>
      </c>
      <c r="B79" t="s">
        <v>14</v>
      </c>
      <c r="C79" t="s">
        <v>67</v>
      </c>
      <c r="D79" t="s">
        <v>8</v>
      </c>
      <c r="E79" t="s">
        <v>66</v>
      </c>
      <c r="F79" s="4">
        <v>7215</v>
      </c>
    </row>
    <row r="80" spans="1:6" x14ac:dyDescent="0.25">
      <c r="A80" t="str">
        <f t="shared" si="1"/>
        <v>2021-01</v>
      </c>
      <c r="B80" t="s">
        <v>14</v>
      </c>
      <c r="C80" t="s">
        <v>68</v>
      </c>
      <c r="D80" t="s">
        <v>8</v>
      </c>
      <c r="E80" t="s">
        <v>64</v>
      </c>
      <c r="F80" s="4">
        <v>53005</v>
      </c>
    </row>
    <row r="81" spans="1:6" x14ac:dyDescent="0.25">
      <c r="A81" t="str">
        <f t="shared" si="1"/>
        <v>2021-01</v>
      </c>
      <c r="B81" t="s">
        <v>14</v>
      </c>
      <c r="C81" t="s">
        <v>68</v>
      </c>
      <c r="D81" t="s">
        <v>8</v>
      </c>
      <c r="E81" t="s">
        <v>65</v>
      </c>
      <c r="F81" s="4">
        <v>11159</v>
      </c>
    </row>
    <row r="82" spans="1:6" x14ac:dyDescent="0.25">
      <c r="A82" t="str">
        <f t="shared" si="1"/>
        <v>2021-01</v>
      </c>
      <c r="B82" t="s">
        <v>14</v>
      </c>
      <c r="C82" t="s">
        <v>68</v>
      </c>
      <c r="D82" t="s">
        <v>8</v>
      </c>
      <c r="E82" t="s">
        <v>66</v>
      </c>
      <c r="F82" s="4">
        <v>7622</v>
      </c>
    </row>
    <row r="83" spans="1:6" x14ac:dyDescent="0.25">
      <c r="A83" t="str">
        <f t="shared" si="1"/>
        <v>2020-12</v>
      </c>
      <c r="B83" t="s">
        <v>15</v>
      </c>
      <c r="C83" t="s">
        <v>69</v>
      </c>
      <c r="D83" t="s">
        <v>8</v>
      </c>
      <c r="E83" t="s">
        <v>64</v>
      </c>
      <c r="F83" s="4">
        <v>43380</v>
      </c>
    </row>
    <row r="84" spans="1:6" x14ac:dyDescent="0.25">
      <c r="A84" t="str">
        <f t="shared" si="1"/>
        <v>2020-12</v>
      </c>
      <c r="B84" t="s">
        <v>15</v>
      </c>
      <c r="C84" t="s">
        <v>69</v>
      </c>
      <c r="D84" t="s">
        <v>8</v>
      </c>
      <c r="E84" t="s">
        <v>65</v>
      </c>
      <c r="F84" s="4">
        <v>7755</v>
      </c>
    </row>
    <row r="85" spans="1:6" x14ac:dyDescent="0.25">
      <c r="A85" t="str">
        <f t="shared" si="1"/>
        <v>2020-12</v>
      </c>
      <c r="B85" t="s">
        <v>15</v>
      </c>
      <c r="C85" t="s">
        <v>69</v>
      </c>
      <c r="D85" t="s">
        <v>8</v>
      </c>
      <c r="E85" t="s">
        <v>66</v>
      </c>
      <c r="F85" s="4">
        <v>5925</v>
      </c>
    </row>
    <row r="86" spans="1:6" x14ac:dyDescent="0.25">
      <c r="A86" t="str">
        <f t="shared" si="1"/>
        <v>2020-11</v>
      </c>
      <c r="B86" t="s">
        <v>15</v>
      </c>
      <c r="C86" t="s">
        <v>70</v>
      </c>
      <c r="D86" t="s">
        <v>8</v>
      </c>
      <c r="E86" t="s">
        <v>64</v>
      </c>
      <c r="F86" s="4">
        <v>57501</v>
      </c>
    </row>
    <row r="87" spans="1:6" x14ac:dyDescent="0.25">
      <c r="A87" t="str">
        <f t="shared" si="1"/>
        <v>2020-11</v>
      </c>
      <c r="B87" t="s">
        <v>15</v>
      </c>
      <c r="C87" t="s">
        <v>70</v>
      </c>
      <c r="D87" t="s">
        <v>8</v>
      </c>
      <c r="E87" t="s">
        <v>65</v>
      </c>
      <c r="F87" s="4">
        <v>11840</v>
      </c>
    </row>
    <row r="88" spans="1:6" x14ac:dyDescent="0.25">
      <c r="A88" t="str">
        <f t="shared" si="1"/>
        <v>2020-11</v>
      </c>
      <c r="B88" t="s">
        <v>15</v>
      </c>
      <c r="C88" t="s">
        <v>70</v>
      </c>
      <c r="D88" t="s">
        <v>8</v>
      </c>
      <c r="E88" t="s">
        <v>66</v>
      </c>
      <c r="F88" s="4">
        <v>8706</v>
      </c>
    </row>
    <row r="89" spans="1:6" x14ac:dyDescent="0.25">
      <c r="A89" t="str">
        <f t="shared" si="1"/>
        <v>2020-10</v>
      </c>
      <c r="B89" t="s">
        <v>15</v>
      </c>
      <c r="C89" t="s">
        <v>71</v>
      </c>
      <c r="D89" t="s">
        <v>8</v>
      </c>
      <c r="E89" t="s">
        <v>64</v>
      </c>
      <c r="F89" s="4">
        <v>48724</v>
      </c>
    </row>
    <row r="90" spans="1:6" x14ac:dyDescent="0.25">
      <c r="A90" t="str">
        <f t="shared" si="1"/>
        <v>2020-10</v>
      </c>
      <c r="B90" t="s">
        <v>15</v>
      </c>
      <c r="C90" t="s">
        <v>71</v>
      </c>
      <c r="D90" t="s">
        <v>8</v>
      </c>
      <c r="E90" t="s">
        <v>65</v>
      </c>
      <c r="F90" s="4">
        <v>11394</v>
      </c>
    </row>
    <row r="91" spans="1:6" x14ac:dyDescent="0.25">
      <c r="A91" t="str">
        <f t="shared" si="1"/>
        <v>2020-10</v>
      </c>
      <c r="B91" t="s">
        <v>15</v>
      </c>
      <c r="C91" t="s">
        <v>71</v>
      </c>
      <c r="D91" t="s">
        <v>8</v>
      </c>
      <c r="E91" t="s">
        <v>66</v>
      </c>
      <c r="F91" s="4">
        <v>8731</v>
      </c>
    </row>
    <row r="92" spans="1:6" x14ac:dyDescent="0.25">
      <c r="A92" t="str">
        <f t="shared" si="1"/>
        <v>2020-09</v>
      </c>
      <c r="B92" t="s">
        <v>15</v>
      </c>
      <c r="C92" t="s">
        <v>72</v>
      </c>
      <c r="D92" t="s">
        <v>8</v>
      </c>
      <c r="E92" t="s">
        <v>64</v>
      </c>
      <c r="F92" s="4">
        <v>47087</v>
      </c>
    </row>
    <row r="93" spans="1:6" x14ac:dyDescent="0.25">
      <c r="A93" t="str">
        <f t="shared" si="1"/>
        <v>2020-09</v>
      </c>
      <c r="B93" t="s">
        <v>15</v>
      </c>
      <c r="C93" t="s">
        <v>72</v>
      </c>
      <c r="D93" t="s">
        <v>8</v>
      </c>
      <c r="E93" t="s">
        <v>65</v>
      </c>
      <c r="F93" s="4">
        <v>11325</v>
      </c>
    </row>
    <row r="94" spans="1:6" x14ac:dyDescent="0.25">
      <c r="A94" t="str">
        <f t="shared" si="1"/>
        <v>2020-09</v>
      </c>
      <c r="B94" t="s">
        <v>15</v>
      </c>
      <c r="C94" t="s">
        <v>72</v>
      </c>
      <c r="D94" t="s">
        <v>8</v>
      </c>
      <c r="E94" t="s">
        <v>66</v>
      </c>
      <c r="F94" s="4">
        <v>8480</v>
      </c>
    </row>
    <row r="95" spans="1:6" x14ac:dyDescent="0.25">
      <c r="A95" t="str">
        <f t="shared" si="1"/>
        <v>2020-08</v>
      </c>
      <c r="B95" t="s">
        <v>15</v>
      </c>
      <c r="C95" t="s">
        <v>73</v>
      </c>
      <c r="D95" t="s">
        <v>8</v>
      </c>
      <c r="E95" t="s">
        <v>64</v>
      </c>
      <c r="F95" s="4">
        <v>43624</v>
      </c>
    </row>
    <row r="96" spans="1:6" x14ac:dyDescent="0.25">
      <c r="A96" t="str">
        <f t="shared" si="1"/>
        <v>2020-08</v>
      </c>
      <c r="B96" t="s">
        <v>15</v>
      </c>
      <c r="C96" t="s">
        <v>73</v>
      </c>
      <c r="D96" t="s">
        <v>8</v>
      </c>
      <c r="E96" t="s">
        <v>65</v>
      </c>
      <c r="F96" s="4">
        <v>10611</v>
      </c>
    </row>
    <row r="97" spans="1:6" x14ac:dyDescent="0.25">
      <c r="A97" t="str">
        <f t="shared" si="1"/>
        <v>2020-08</v>
      </c>
      <c r="B97" t="s">
        <v>15</v>
      </c>
      <c r="C97" t="s">
        <v>73</v>
      </c>
      <c r="D97" t="s">
        <v>8</v>
      </c>
      <c r="E97" t="s">
        <v>66</v>
      </c>
      <c r="F97" s="4">
        <v>7858</v>
      </c>
    </row>
    <row r="98" spans="1:6" x14ac:dyDescent="0.25">
      <c r="A98" t="str">
        <f t="shared" si="1"/>
        <v>2020-07</v>
      </c>
      <c r="B98" t="s">
        <v>15</v>
      </c>
      <c r="C98" t="s">
        <v>74</v>
      </c>
      <c r="D98" t="s">
        <v>8</v>
      </c>
      <c r="E98" t="s">
        <v>64</v>
      </c>
      <c r="F98" s="4">
        <v>30033</v>
      </c>
    </row>
    <row r="99" spans="1:6" x14ac:dyDescent="0.25">
      <c r="A99" t="str">
        <f t="shared" si="1"/>
        <v>2020-07</v>
      </c>
      <c r="B99" t="s">
        <v>15</v>
      </c>
      <c r="C99" t="s">
        <v>74</v>
      </c>
      <c r="D99" t="s">
        <v>8</v>
      </c>
      <c r="E99" t="s">
        <v>65</v>
      </c>
      <c r="F99" s="4">
        <v>5858</v>
      </c>
    </row>
    <row r="100" spans="1:6" x14ac:dyDescent="0.25">
      <c r="A100" t="str">
        <f t="shared" si="1"/>
        <v>2020-07</v>
      </c>
      <c r="B100" t="s">
        <v>15</v>
      </c>
      <c r="C100" t="s">
        <v>74</v>
      </c>
      <c r="D100" t="s">
        <v>8</v>
      </c>
      <c r="E100" t="s">
        <v>66</v>
      </c>
      <c r="F100" s="4">
        <v>4851</v>
      </c>
    </row>
    <row r="101" spans="1:6" x14ac:dyDescent="0.25">
      <c r="A101" t="str">
        <f t="shared" si="1"/>
        <v>2020-06</v>
      </c>
      <c r="B101" t="s">
        <v>15</v>
      </c>
      <c r="C101" t="s">
        <v>75</v>
      </c>
      <c r="D101" t="s">
        <v>8</v>
      </c>
      <c r="E101" t="s">
        <v>64</v>
      </c>
      <c r="F101" s="4">
        <v>39860</v>
      </c>
    </row>
    <row r="102" spans="1:6" x14ac:dyDescent="0.25">
      <c r="A102" t="str">
        <f t="shared" si="1"/>
        <v>2020-06</v>
      </c>
      <c r="B102" t="s">
        <v>15</v>
      </c>
      <c r="C102" t="s">
        <v>75</v>
      </c>
      <c r="D102" t="s">
        <v>8</v>
      </c>
      <c r="E102" t="s">
        <v>65</v>
      </c>
      <c r="F102" s="4">
        <v>7787</v>
      </c>
    </row>
    <row r="103" spans="1:6" x14ac:dyDescent="0.25">
      <c r="A103" t="str">
        <f t="shared" si="1"/>
        <v>2020-06</v>
      </c>
      <c r="B103" t="s">
        <v>15</v>
      </c>
      <c r="C103" t="s">
        <v>75</v>
      </c>
      <c r="D103" t="s">
        <v>8</v>
      </c>
      <c r="E103" t="s">
        <v>66</v>
      </c>
      <c r="F103" s="4">
        <v>6180</v>
      </c>
    </row>
    <row r="104" spans="1:6" x14ac:dyDescent="0.25">
      <c r="A104" t="str">
        <f t="shared" si="1"/>
        <v>2020-05</v>
      </c>
      <c r="B104" t="s">
        <v>15</v>
      </c>
      <c r="C104" t="s">
        <v>76</v>
      </c>
      <c r="D104" t="s">
        <v>8</v>
      </c>
      <c r="E104" t="s">
        <v>64</v>
      </c>
      <c r="F104" s="4">
        <v>46446</v>
      </c>
    </row>
    <row r="105" spans="1:6" x14ac:dyDescent="0.25">
      <c r="A105" t="str">
        <f t="shared" si="1"/>
        <v>2020-05</v>
      </c>
      <c r="B105" t="s">
        <v>15</v>
      </c>
      <c r="C105" t="s">
        <v>76</v>
      </c>
      <c r="D105" t="s">
        <v>8</v>
      </c>
      <c r="E105" t="s">
        <v>65</v>
      </c>
      <c r="F105" s="4">
        <v>8460</v>
      </c>
    </row>
    <row r="106" spans="1:6" x14ac:dyDescent="0.25">
      <c r="A106" t="str">
        <f t="shared" si="1"/>
        <v>2020-05</v>
      </c>
      <c r="B106" t="s">
        <v>15</v>
      </c>
      <c r="C106" t="s">
        <v>76</v>
      </c>
      <c r="D106" t="s">
        <v>8</v>
      </c>
      <c r="E106" t="s">
        <v>66</v>
      </c>
      <c r="F106" s="4">
        <v>5739</v>
      </c>
    </row>
    <row r="107" spans="1:6" x14ac:dyDescent="0.25">
      <c r="A107" t="str">
        <f t="shared" si="1"/>
        <v>2020-04</v>
      </c>
      <c r="B107" t="s">
        <v>15</v>
      </c>
      <c r="C107" t="s">
        <v>77</v>
      </c>
      <c r="D107" t="s">
        <v>8</v>
      </c>
      <c r="E107" t="s">
        <v>64</v>
      </c>
      <c r="F107" s="4">
        <v>67304</v>
      </c>
    </row>
    <row r="108" spans="1:6" x14ac:dyDescent="0.25">
      <c r="A108" t="str">
        <f t="shared" si="1"/>
        <v>2020-04</v>
      </c>
      <c r="B108" t="s">
        <v>15</v>
      </c>
      <c r="C108" t="s">
        <v>77</v>
      </c>
      <c r="D108" t="s">
        <v>8</v>
      </c>
      <c r="E108" t="s">
        <v>65</v>
      </c>
      <c r="F108" s="4">
        <v>8699</v>
      </c>
    </row>
    <row r="109" spans="1:6" x14ac:dyDescent="0.25">
      <c r="A109" t="str">
        <f t="shared" si="1"/>
        <v>2020-04</v>
      </c>
      <c r="B109" t="s">
        <v>15</v>
      </c>
      <c r="C109" t="s">
        <v>77</v>
      </c>
      <c r="D109" t="s">
        <v>8</v>
      </c>
      <c r="E109" t="s">
        <v>66</v>
      </c>
      <c r="F109" s="4">
        <v>5778</v>
      </c>
    </row>
    <row r="110" spans="1:6" x14ac:dyDescent="0.25">
      <c r="A110" t="str">
        <f t="shared" si="1"/>
        <v>2020-03</v>
      </c>
      <c r="B110" t="s">
        <v>15</v>
      </c>
      <c r="C110" t="s">
        <v>63</v>
      </c>
      <c r="D110" t="s">
        <v>8</v>
      </c>
      <c r="E110" t="s">
        <v>64</v>
      </c>
      <c r="F110" s="4">
        <v>99635</v>
      </c>
    </row>
    <row r="111" spans="1:6" x14ac:dyDescent="0.25">
      <c r="A111" t="str">
        <f t="shared" si="1"/>
        <v>2020-03</v>
      </c>
      <c r="B111" t="s">
        <v>15</v>
      </c>
      <c r="C111" t="s">
        <v>63</v>
      </c>
      <c r="D111" t="s">
        <v>8</v>
      </c>
      <c r="E111" t="s">
        <v>65</v>
      </c>
      <c r="F111" s="4">
        <v>11069</v>
      </c>
    </row>
    <row r="112" spans="1:6" x14ac:dyDescent="0.25">
      <c r="A112" t="str">
        <f t="shared" si="1"/>
        <v>2020-03</v>
      </c>
      <c r="B112" t="s">
        <v>15</v>
      </c>
      <c r="C112" t="s">
        <v>63</v>
      </c>
      <c r="D112" t="s">
        <v>8</v>
      </c>
      <c r="E112" t="s">
        <v>66</v>
      </c>
      <c r="F112" s="4">
        <v>9008</v>
      </c>
    </row>
    <row r="113" spans="1:6" x14ac:dyDescent="0.25">
      <c r="A113" t="str">
        <f t="shared" si="1"/>
        <v>2020-02</v>
      </c>
      <c r="B113" t="s">
        <v>15</v>
      </c>
      <c r="C113" t="s">
        <v>67</v>
      </c>
      <c r="D113" t="s">
        <v>8</v>
      </c>
      <c r="E113" t="s">
        <v>64</v>
      </c>
      <c r="F113" s="4">
        <v>40105</v>
      </c>
    </row>
    <row r="114" spans="1:6" x14ac:dyDescent="0.25">
      <c r="A114" t="str">
        <f t="shared" si="1"/>
        <v>2020-02</v>
      </c>
      <c r="B114" t="s">
        <v>15</v>
      </c>
      <c r="C114" t="s">
        <v>67</v>
      </c>
      <c r="D114" t="s">
        <v>8</v>
      </c>
      <c r="E114" t="s">
        <v>65</v>
      </c>
      <c r="F114" s="4">
        <v>10654</v>
      </c>
    </row>
    <row r="115" spans="1:6" x14ac:dyDescent="0.25">
      <c r="A115" t="str">
        <f t="shared" si="1"/>
        <v>2020-02</v>
      </c>
      <c r="B115" t="s">
        <v>15</v>
      </c>
      <c r="C115" t="s">
        <v>67</v>
      </c>
      <c r="D115" t="s">
        <v>8</v>
      </c>
      <c r="E115" t="s">
        <v>66</v>
      </c>
      <c r="F115" s="4">
        <v>8362</v>
      </c>
    </row>
    <row r="116" spans="1:6" x14ac:dyDescent="0.25">
      <c r="A116" t="str">
        <f t="shared" si="1"/>
        <v>2020-01</v>
      </c>
      <c r="B116" t="s">
        <v>15</v>
      </c>
      <c r="C116" t="s">
        <v>68</v>
      </c>
      <c r="D116" t="s">
        <v>8</v>
      </c>
      <c r="E116" t="s">
        <v>64</v>
      </c>
      <c r="F116" s="4">
        <v>45694</v>
      </c>
    </row>
    <row r="117" spans="1:6" x14ac:dyDescent="0.25">
      <c r="A117" t="str">
        <f t="shared" si="1"/>
        <v>2020-01</v>
      </c>
      <c r="B117" t="s">
        <v>15</v>
      </c>
      <c r="C117" t="s">
        <v>68</v>
      </c>
      <c r="D117" t="s">
        <v>8</v>
      </c>
      <c r="E117" t="s">
        <v>65</v>
      </c>
      <c r="F117" s="4">
        <v>12835</v>
      </c>
    </row>
    <row r="118" spans="1:6" x14ac:dyDescent="0.25">
      <c r="A118" t="str">
        <f t="shared" si="1"/>
        <v>2020-01</v>
      </c>
      <c r="B118" t="s">
        <v>15</v>
      </c>
      <c r="C118" t="s">
        <v>68</v>
      </c>
      <c r="D118" t="s">
        <v>8</v>
      </c>
      <c r="E118" t="s">
        <v>66</v>
      </c>
      <c r="F118" s="4">
        <v>9573</v>
      </c>
    </row>
    <row r="119" spans="1:6" x14ac:dyDescent="0.25">
      <c r="A119" t="str">
        <f t="shared" si="1"/>
        <v>2019-12</v>
      </c>
      <c r="B119" t="s">
        <v>16</v>
      </c>
      <c r="C119" t="s">
        <v>69</v>
      </c>
      <c r="D119" t="s">
        <v>8</v>
      </c>
      <c r="E119" t="s">
        <v>64</v>
      </c>
      <c r="F119" s="4">
        <v>29604</v>
      </c>
    </row>
    <row r="120" spans="1:6" x14ac:dyDescent="0.25">
      <c r="A120" t="str">
        <f t="shared" si="1"/>
        <v>2019-12</v>
      </c>
      <c r="B120" t="s">
        <v>16</v>
      </c>
      <c r="C120" t="s">
        <v>69</v>
      </c>
      <c r="D120" t="s">
        <v>8</v>
      </c>
      <c r="E120" t="s">
        <v>65</v>
      </c>
      <c r="F120" s="4">
        <v>7824</v>
      </c>
    </row>
    <row r="121" spans="1:6" x14ac:dyDescent="0.25">
      <c r="A121" t="str">
        <f t="shared" si="1"/>
        <v>2019-12</v>
      </c>
      <c r="B121" t="s">
        <v>16</v>
      </c>
      <c r="C121" t="s">
        <v>69</v>
      </c>
      <c r="D121" t="s">
        <v>8</v>
      </c>
      <c r="E121" t="s">
        <v>66</v>
      </c>
      <c r="F121" s="4">
        <v>6328</v>
      </c>
    </row>
    <row r="122" spans="1:6" x14ac:dyDescent="0.25">
      <c r="A122" t="str">
        <f t="shared" si="1"/>
        <v>2019-11</v>
      </c>
      <c r="B122" t="s">
        <v>16</v>
      </c>
      <c r="C122" t="s">
        <v>70</v>
      </c>
      <c r="D122" t="s">
        <v>8</v>
      </c>
      <c r="E122" t="s">
        <v>64</v>
      </c>
      <c r="F122" s="4">
        <v>41570</v>
      </c>
    </row>
    <row r="123" spans="1:6" x14ac:dyDescent="0.25">
      <c r="A123" t="str">
        <f t="shared" si="1"/>
        <v>2019-11</v>
      </c>
      <c r="B123" t="s">
        <v>16</v>
      </c>
      <c r="C123" t="s">
        <v>70</v>
      </c>
      <c r="D123" t="s">
        <v>8</v>
      </c>
      <c r="E123" t="s">
        <v>65</v>
      </c>
      <c r="F123" s="4">
        <v>12855</v>
      </c>
    </row>
    <row r="124" spans="1:6" x14ac:dyDescent="0.25">
      <c r="A124" t="str">
        <f t="shared" si="1"/>
        <v>2019-11</v>
      </c>
      <c r="B124" t="s">
        <v>16</v>
      </c>
      <c r="C124" t="s">
        <v>70</v>
      </c>
      <c r="D124" t="s">
        <v>8</v>
      </c>
      <c r="E124" t="s">
        <v>66</v>
      </c>
      <c r="F124" s="4">
        <v>8930</v>
      </c>
    </row>
    <row r="125" spans="1:6" x14ac:dyDescent="0.25">
      <c r="A125" t="str">
        <f t="shared" si="1"/>
        <v>2019-10</v>
      </c>
      <c r="B125" t="s">
        <v>16</v>
      </c>
      <c r="C125" t="s">
        <v>71</v>
      </c>
      <c r="D125" t="s">
        <v>8</v>
      </c>
      <c r="E125" t="s">
        <v>64</v>
      </c>
      <c r="F125" s="4">
        <v>44857</v>
      </c>
    </row>
    <row r="126" spans="1:6" x14ac:dyDescent="0.25">
      <c r="A126" t="str">
        <f t="shared" si="1"/>
        <v>2019-10</v>
      </c>
      <c r="B126" t="s">
        <v>16</v>
      </c>
      <c r="C126" t="s">
        <v>71</v>
      </c>
      <c r="D126" t="s">
        <v>8</v>
      </c>
      <c r="E126" t="s">
        <v>65</v>
      </c>
      <c r="F126" s="4">
        <v>13652</v>
      </c>
    </row>
    <row r="127" spans="1:6" x14ac:dyDescent="0.25">
      <c r="A127" t="str">
        <f t="shared" si="1"/>
        <v>2019-10</v>
      </c>
      <c r="B127" t="s">
        <v>16</v>
      </c>
      <c r="C127" t="s">
        <v>71</v>
      </c>
      <c r="D127" t="s">
        <v>8</v>
      </c>
      <c r="E127" t="s">
        <v>66</v>
      </c>
      <c r="F127" s="4">
        <v>9773</v>
      </c>
    </row>
    <row r="128" spans="1:6" x14ac:dyDescent="0.25">
      <c r="A128" t="str">
        <f t="shared" si="1"/>
        <v>2019-09</v>
      </c>
      <c r="B128" t="s">
        <v>16</v>
      </c>
      <c r="C128" t="s">
        <v>72</v>
      </c>
      <c r="D128" t="s">
        <v>8</v>
      </c>
      <c r="E128" t="s">
        <v>64</v>
      </c>
      <c r="F128" s="4">
        <v>44127</v>
      </c>
    </row>
    <row r="129" spans="1:6" x14ac:dyDescent="0.25">
      <c r="A129" t="str">
        <f t="shared" si="1"/>
        <v>2019-09</v>
      </c>
      <c r="B129" t="s">
        <v>16</v>
      </c>
      <c r="C129" t="s">
        <v>72</v>
      </c>
      <c r="D129" t="s">
        <v>8</v>
      </c>
      <c r="E129" t="s">
        <v>65</v>
      </c>
      <c r="F129" s="4">
        <v>12864</v>
      </c>
    </row>
    <row r="130" spans="1:6" x14ac:dyDescent="0.25">
      <c r="A130" t="str">
        <f t="shared" si="1"/>
        <v>2019-09</v>
      </c>
      <c r="B130" t="s">
        <v>16</v>
      </c>
      <c r="C130" t="s">
        <v>72</v>
      </c>
      <c r="D130" t="s">
        <v>8</v>
      </c>
      <c r="E130" t="s">
        <v>66</v>
      </c>
      <c r="F130" s="4">
        <v>9564</v>
      </c>
    </row>
    <row r="131" spans="1:6" x14ac:dyDescent="0.25">
      <c r="A131" t="str">
        <f t="shared" ref="A131:A194" si="2">B131&amp;"-"&amp;C131</f>
        <v>2019-08</v>
      </c>
      <c r="B131" t="s">
        <v>16</v>
      </c>
      <c r="C131" t="s">
        <v>73</v>
      </c>
      <c r="D131" t="s">
        <v>8</v>
      </c>
      <c r="E131" t="s">
        <v>64</v>
      </c>
      <c r="F131" s="4">
        <v>38894</v>
      </c>
    </row>
    <row r="132" spans="1:6" x14ac:dyDescent="0.25">
      <c r="A132" t="str">
        <f t="shared" si="2"/>
        <v>2019-08</v>
      </c>
      <c r="B132" t="s">
        <v>16</v>
      </c>
      <c r="C132" t="s">
        <v>73</v>
      </c>
      <c r="D132" t="s">
        <v>8</v>
      </c>
      <c r="E132" t="s">
        <v>65</v>
      </c>
      <c r="F132" s="4">
        <v>11120</v>
      </c>
    </row>
    <row r="133" spans="1:6" x14ac:dyDescent="0.25">
      <c r="A133" t="str">
        <f t="shared" si="2"/>
        <v>2019-08</v>
      </c>
      <c r="B133" t="s">
        <v>16</v>
      </c>
      <c r="C133" t="s">
        <v>73</v>
      </c>
      <c r="D133" t="s">
        <v>8</v>
      </c>
      <c r="E133" t="s">
        <v>66</v>
      </c>
      <c r="F133" s="4">
        <v>8625</v>
      </c>
    </row>
    <row r="134" spans="1:6" x14ac:dyDescent="0.25">
      <c r="A134" t="str">
        <f t="shared" si="2"/>
        <v>2019-07</v>
      </c>
      <c r="B134" t="s">
        <v>16</v>
      </c>
      <c r="C134" t="s">
        <v>74</v>
      </c>
      <c r="D134" t="s">
        <v>8</v>
      </c>
      <c r="E134" t="s">
        <v>64</v>
      </c>
      <c r="F134" s="4">
        <v>28456</v>
      </c>
    </row>
    <row r="135" spans="1:6" x14ac:dyDescent="0.25">
      <c r="A135" t="str">
        <f t="shared" si="2"/>
        <v>2019-07</v>
      </c>
      <c r="B135" t="s">
        <v>16</v>
      </c>
      <c r="C135" t="s">
        <v>74</v>
      </c>
      <c r="D135" t="s">
        <v>8</v>
      </c>
      <c r="E135" t="s">
        <v>65</v>
      </c>
      <c r="F135" s="4">
        <v>6980</v>
      </c>
    </row>
    <row r="136" spans="1:6" x14ac:dyDescent="0.25">
      <c r="A136" t="str">
        <f t="shared" si="2"/>
        <v>2019-07</v>
      </c>
      <c r="B136" t="s">
        <v>16</v>
      </c>
      <c r="C136" t="s">
        <v>74</v>
      </c>
      <c r="D136" t="s">
        <v>8</v>
      </c>
      <c r="E136" t="s">
        <v>66</v>
      </c>
      <c r="F136" s="4">
        <v>6047</v>
      </c>
    </row>
    <row r="137" spans="1:6" x14ac:dyDescent="0.25">
      <c r="A137" t="str">
        <f t="shared" si="2"/>
        <v>2019-06</v>
      </c>
      <c r="B137" t="s">
        <v>16</v>
      </c>
      <c r="C137" t="s">
        <v>75</v>
      </c>
      <c r="D137" t="s">
        <v>8</v>
      </c>
      <c r="E137" t="s">
        <v>64</v>
      </c>
      <c r="F137" s="4">
        <v>31782</v>
      </c>
    </row>
    <row r="138" spans="1:6" x14ac:dyDescent="0.25">
      <c r="A138" t="str">
        <f t="shared" si="2"/>
        <v>2019-06</v>
      </c>
      <c r="B138" t="s">
        <v>16</v>
      </c>
      <c r="C138" t="s">
        <v>75</v>
      </c>
      <c r="D138" t="s">
        <v>8</v>
      </c>
      <c r="E138" t="s">
        <v>65</v>
      </c>
      <c r="F138" s="4">
        <v>8613</v>
      </c>
    </row>
    <row r="139" spans="1:6" x14ac:dyDescent="0.25">
      <c r="A139" t="str">
        <f t="shared" si="2"/>
        <v>2019-06</v>
      </c>
      <c r="B139" t="s">
        <v>16</v>
      </c>
      <c r="C139" t="s">
        <v>75</v>
      </c>
      <c r="D139" t="s">
        <v>8</v>
      </c>
      <c r="E139" t="s">
        <v>66</v>
      </c>
      <c r="F139" s="4">
        <v>7091</v>
      </c>
    </row>
    <row r="140" spans="1:6" x14ac:dyDescent="0.25">
      <c r="A140" t="str">
        <f t="shared" si="2"/>
        <v>2019-05</v>
      </c>
      <c r="B140" t="s">
        <v>16</v>
      </c>
      <c r="C140" t="s">
        <v>76</v>
      </c>
      <c r="D140" t="s">
        <v>8</v>
      </c>
      <c r="E140" t="s">
        <v>64</v>
      </c>
      <c r="F140" s="4">
        <v>37612</v>
      </c>
    </row>
    <row r="141" spans="1:6" x14ac:dyDescent="0.25">
      <c r="A141" t="str">
        <f t="shared" si="2"/>
        <v>2019-05</v>
      </c>
      <c r="B141" t="s">
        <v>16</v>
      </c>
      <c r="C141" t="s">
        <v>76</v>
      </c>
      <c r="D141" t="s">
        <v>8</v>
      </c>
      <c r="E141" t="s">
        <v>65</v>
      </c>
      <c r="F141" s="4">
        <v>11113</v>
      </c>
    </row>
    <row r="142" spans="1:6" x14ac:dyDescent="0.25">
      <c r="A142" t="str">
        <f t="shared" si="2"/>
        <v>2019-05</v>
      </c>
      <c r="B142" t="s">
        <v>16</v>
      </c>
      <c r="C142" t="s">
        <v>76</v>
      </c>
      <c r="D142" t="s">
        <v>8</v>
      </c>
      <c r="E142" t="s">
        <v>66</v>
      </c>
      <c r="F142" s="4">
        <v>8501</v>
      </c>
    </row>
    <row r="143" spans="1:6" x14ac:dyDescent="0.25">
      <c r="A143" t="str">
        <f t="shared" si="2"/>
        <v>2019-04</v>
      </c>
      <c r="B143" t="s">
        <v>16</v>
      </c>
      <c r="C143" t="s">
        <v>77</v>
      </c>
      <c r="D143" t="s">
        <v>8</v>
      </c>
      <c r="E143" t="s">
        <v>64</v>
      </c>
      <c r="F143" s="4">
        <v>36339</v>
      </c>
    </row>
    <row r="144" spans="1:6" x14ac:dyDescent="0.25">
      <c r="A144" t="str">
        <f t="shared" si="2"/>
        <v>2019-04</v>
      </c>
      <c r="B144" t="s">
        <v>16</v>
      </c>
      <c r="C144" t="s">
        <v>77</v>
      </c>
      <c r="D144" t="s">
        <v>8</v>
      </c>
      <c r="E144" t="s">
        <v>65</v>
      </c>
      <c r="F144" s="4">
        <v>10475</v>
      </c>
    </row>
    <row r="145" spans="1:6" x14ac:dyDescent="0.25">
      <c r="A145" t="str">
        <f t="shared" si="2"/>
        <v>2019-04</v>
      </c>
      <c r="B145" t="s">
        <v>16</v>
      </c>
      <c r="C145" t="s">
        <v>77</v>
      </c>
      <c r="D145" t="s">
        <v>8</v>
      </c>
      <c r="E145" t="s">
        <v>66</v>
      </c>
      <c r="F145" s="4">
        <v>8130</v>
      </c>
    </row>
    <row r="146" spans="1:6" x14ac:dyDescent="0.25">
      <c r="A146" t="str">
        <f t="shared" si="2"/>
        <v>2019-03</v>
      </c>
      <c r="B146" t="s">
        <v>16</v>
      </c>
      <c r="C146" t="s">
        <v>63</v>
      </c>
      <c r="D146" t="s">
        <v>8</v>
      </c>
      <c r="E146" t="s">
        <v>64</v>
      </c>
      <c r="F146" s="4">
        <v>40462</v>
      </c>
    </row>
    <row r="147" spans="1:6" x14ac:dyDescent="0.25">
      <c r="A147" t="str">
        <f t="shared" si="2"/>
        <v>2019-03</v>
      </c>
      <c r="B147" t="s">
        <v>16</v>
      </c>
      <c r="C147" t="s">
        <v>63</v>
      </c>
      <c r="D147" t="s">
        <v>8</v>
      </c>
      <c r="E147" t="s">
        <v>65</v>
      </c>
      <c r="F147" s="4">
        <v>11874</v>
      </c>
    </row>
    <row r="148" spans="1:6" x14ac:dyDescent="0.25">
      <c r="A148" t="str">
        <f t="shared" si="2"/>
        <v>2019-03</v>
      </c>
      <c r="B148" t="s">
        <v>16</v>
      </c>
      <c r="C148" t="s">
        <v>63</v>
      </c>
      <c r="D148" t="s">
        <v>8</v>
      </c>
      <c r="E148" t="s">
        <v>66</v>
      </c>
      <c r="F148" s="4">
        <v>8696</v>
      </c>
    </row>
    <row r="149" spans="1:6" x14ac:dyDescent="0.25">
      <c r="A149" t="str">
        <f t="shared" si="2"/>
        <v>2019-02</v>
      </c>
      <c r="B149" t="s">
        <v>16</v>
      </c>
      <c r="C149" t="s">
        <v>67</v>
      </c>
      <c r="D149" t="s">
        <v>8</v>
      </c>
      <c r="E149" t="s">
        <v>64</v>
      </c>
      <c r="F149" s="4">
        <v>39524</v>
      </c>
    </row>
    <row r="150" spans="1:6" x14ac:dyDescent="0.25">
      <c r="A150" t="str">
        <f t="shared" si="2"/>
        <v>2019-02</v>
      </c>
      <c r="B150" t="s">
        <v>16</v>
      </c>
      <c r="C150" t="s">
        <v>67</v>
      </c>
      <c r="D150" t="s">
        <v>8</v>
      </c>
      <c r="E150" t="s">
        <v>65</v>
      </c>
      <c r="F150" s="4">
        <v>10831</v>
      </c>
    </row>
    <row r="151" spans="1:6" x14ac:dyDescent="0.25">
      <c r="A151" t="str">
        <f t="shared" si="2"/>
        <v>2019-02</v>
      </c>
      <c r="B151" t="s">
        <v>16</v>
      </c>
      <c r="C151" t="s">
        <v>67</v>
      </c>
      <c r="D151" t="s">
        <v>8</v>
      </c>
      <c r="E151" t="s">
        <v>66</v>
      </c>
      <c r="F151" s="4">
        <v>8396</v>
      </c>
    </row>
    <row r="152" spans="1:6" x14ac:dyDescent="0.25">
      <c r="A152" t="str">
        <f t="shared" si="2"/>
        <v>2019-01</v>
      </c>
      <c r="B152" t="s">
        <v>16</v>
      </c>
      <c r="C152" t="s">
        <v>68</v>
      </c>
      <c r="D152" t="s">
        <v>8</v>
      </c>
      <c r="E152" t="s">
        <v>64</v>
      </c>
      <c r="F152" s="4">
        <v>50248</v>
      </c>
    </row>
    <row r="153" spans="1:6" x14ac:dyDescent="0.25">
      <c r="A153" t="str">
        <f t="shared" si="2"/>
        <v>2019-01</v>
      </c>
      <c r="B153" t="s">
        <v>16</v>
      </c>
      <c r="C153" t="s">
        <v>68</v>
      </c>
      <c r="D153" t="s">
        <v>8</v>
      </c>
      <c r="E153" t="s">
        <v>65</v>
      </c>
      <c r="F153" s="4">
        <v>13605</v>
      </c>
    </row>
    <row r="154" spans="1:6" x14ac:dyDescent="0.25">
      <c r="A154" t="str">
        <f t="shared" si="2"/>
        <v>2019-01</v>
      </c>
      <c r="B154" t="s">
        <v>16</v>
      </c>
      <c r="C154" t="s">
        <v>68</v>
      </c>
      <c r="D154" t="s">
        <v>8</v>
      </c>
      <c r="E154" t="s">
        <v>66</v>
      </c>
      <c r="F154" s="4">
        <v>10545</v>
      </c>
    </row>
    <row r="155" spans="1:6" x14ac:dyDescent="0.25">
      <c r="A155" t="str">
        <f t="shared" si="2"/>
        <v>2018-12</v>
      </c>
      <c r="B155" t="s">
        <v>17</v>
      </c>
      <c r="C155" t="s">
        <v>69</v>
      </c>
      <c r="D155" t="s">
        <v>8</v>
      </c>
      <c r="E155" t="s">
        <v>64</v>
      </c>
      <c r="F155" s="4">
        <v>30268</v>
      </c>
    </row>
    <row r="156" spans="1:6" x14ac:dyDescent="0.25">
      <c r="A156" t="str">
        <f t="shared" si="2"/>
        <v>2018-12</v>
      </c>
      <c r="B156" t="s">
        <v>17</v>
      </c>
      <c r="C156" t="s">
        <v>69</v>
      </c>
      <c r="D156" t="s">
        <v>8</v>
      </c>
      <c r="E156" t="s">
        <v>65</v>
      </c>
      <c r="F156" s="4">
        <v>8179</v>
      </c>
    </row>
    <row r="157" spans="1:6" x14ac:dyDescent="0.25">
      <c r="A157" t="str">
        <f t="shared" si="2"/>
        <v>2018-12</v>
      </c>
      <c r="B157" t="s">
        <v>17</v>
      </c>
      <c r="C157" t="s">
        <v>69</v>
      </c>
      <c r="D157" t="s">
        <v>8</v>
      </c>
      <c r="E157" t="s">
        <v>66</v>
      </c>
      <c r="F157" s="4">
        <v>6591</v>
      </c>
    </row>
    <row r="158" spans="1:6" x14ac:dyDescent="0.25">
      <c r="A158" t="str">
        <f t="shared" si="2"/>
        <v>2018-11</v>
      </c>
      <c r="B158" t="s">
        <v>17</v>
      </c>
      <c r="C158" t="s">
        <v>70</v>
      </c>
      <c r="D158" t="s">
        <v>8</v>
      </c>
      <c r="E158" t="s">
        <v>64</v>
      </c>
      <c r="F158" s="4">
        <v>43963</v>
      </c>
    </row>
    <row r="159" spans="1:6" x14ac:dyDescent="0.25">
      <c r="A159" t="str">
        <f t="shared" si="2"/>
        <v>2018-11</v>
      </c>
      <c r="B159" t="s">
        <v>17</v>
      </c>
      <c r="C159" t="s">
        <v>70</v>
      </c>
      <c r="D159" t="s">
        <v>8</v>
      </c>
      <c r="E159" t="s">
        <v>65</v>
      </c>
      <c r="F159" s="4">
        <v>13712</v>
      </c>
    </row>
    <row r="160" spans="1:6" x14ac:dyDescent="0.25">
      <c r="A160" t="str">
        <f t="shared" si="2"/>
        <v>2018-11</v>
      </c>
      <c r="B160" t="s">
        <v>17</v>
      </c>
      <c r="C160" t="s">
        <v>70</v>
      </c>
      <c r="D160" t="s">
        <v>8</v>
      </c>
      <c r="E160" t="s">
        <v>66</v>
      </c>
      <c r="F160" s="4">
        <v>9624</v>
      </c>
    </row>
    <row r="161" spans="1:6" x14ac:dyDescent="0.25">
      <c r="A161" t="str">
        <f t="shared" si="2"/>
        <v>2018-10</v>
      </c>
      <c r="B161" t="s">
        <v>17</v>
      </c>
      <c r="C161" t="s">
        <v>71</v>
      </c>
      <c r="D161" t="s">
        <v>8</v>
      </c>
      <c r="E161" t="s">
        <v>64</v>
      </c>
      <c r="F161" s="4">
        <v>48153</v>
      </c>
    </row>
    <row r="162" spans="1:6" x14ac:dyDescent="0.25">
      <c r="A162" t="str">
        <f t="shared" si="2"/>
        <v>2018-10</v>
      </c>
      <c r="B162" t="s">
        <v>17</v>
      </c>
      <c r="C162" t="s">
        <v>71</v>
      </c>
      <c r="D162" t="s">
        <v>8</v>
      </c>
      <c r="E162" t="s">
        <v>65</v>
      </c>
      <c r="F162" s="4">
        <v>14957</v>
      </c>
    </row>
    <row r="163" spans="1:6" x14ac:dyDescent="0.25">
      <c r="A163" t="str">
        <f t="shared" si="2"/>
        <v>2018-10</v>
      </c>
      <c r="B163" t="s">
        <v>17</v>
      </c>
      <c r="C163" t="s">
        <v>71</v>
      </c>
      <c r="D163" t="s">
        <v>8</v>
      </c>
      <c r="E163" t="s">
        <v>66</v>
      </c>
      <c r="F163" s="4">
        <v>10459</v>
      </c>
    </row>
    <row r="164" spans="1:6" x14ac:dyDescent="0.25">
      <c r="A164" t="str">
        <f t="shared" si="2"/>
        <v>2018-09</v>
      </c>
      <c r="B164" t="s">
        <v>17</v>
      </c>
      <c r="C164" t="s">
        <v>72</v>
      </c>
      <c r="D164" t="s">
        <v>8</v>
      </c>
      <c r="E164" t="s">
        <v>64</v>
      </c>
      <c r="F164" s="4">
        <v>42541</v>
      </c>
    </row>
    <row r="165" spans="1:6" x14ac:dyDescent="0.25">
      <c r="A165" t="str">
        <f t="shared" si="2"/>
        <v>2018-09</v>
      </c>
      <c r="B165" t="s">
        <v>17</v>
      </c>
      <c r="C165" t="s">
        <v>72</v>
      </c>
      <c r="D165" t="s">
        <v>8</v>
      </c>
      <c r="E165" t="s">
        <v>65</v>
      </c>
      <c r="F165" s="4">
        <v>12656</v>
      </c>
    </row>
    <row r="166" spans="1:6" x14ac:dyDescent="0.25">
      <c r="A166" t="str">
        <f t="shared" si="2"/>
        <v>2018-09</v>
      </c>
      <c r="B166" t="s">
        <v>17</v>
      </c>
      <c r="C166" t="s">
        <v>72</v>
      </c>
      <c r="D166" t="s">
        <v>8</v>
      </c>
      <c r="E166" t="s">
        <v>66</v>
      </c>
      <c r="F166" s="4">
        <v>9263</v>
      </c>
    </row>
    <row r="167" spans="1:6" x14ac:dyDescent="0.25">
      <c r="A167" t="str">
        <f t="shared" si="2"/>
        <v>2018-08</v>
      </c>
      <c r="B167" t="s">
        <v>17</v>
      </c>
      <c r="C167" t="s">
        <v>73</v>
      </c>
      <c r="D167" t="s">
        <v>8</v>
      </c>
      <c r="E167" t="s">
        <v>64</v>
      </c>
      <c r="F167" s="4">
        <v>41165</v>
      </c>
    </row>
    <row r="168" spans="1:6" x14ac:dyDescent="0.25">
      <c r="A168" t="str">
        <f t="shared" si="2"/>
        <v>2018-08</v>
      </c>
      <c r="B168" t="s">
        <v>17</v>
      </c>
      <c r="C168" t="s">
        <v>73</v>
      </c>
      <c r="D168" t="s">
        <v>8</v>
      </c>
      <c r="E168" t="s">
        <v>65</v>
      </c>
      <c r="F168" s="4">
        <v>12103</v>
      </c>
    </row>
    <row r="169" spans="1:6" x14ac:dyDescent="0.25">
      <c r="A169" t="str">
        <f t="shared" si="2"/>
        <v>2018-08</v>
      </c>
      <c r="B169" t="s">
        <v>17</v>
      </c>
      <c r="C169" t="s">
        <v>73</v>
      </c>
      <c r="D169" t="s">
        <v>8</v>
      </c>
      <c r="E169" t="s">
        <v>66</v>
      </c>
      <c r="F169" s="4">
        <v>9137</v>
      </c>
    </row>
    <row r="170" spans="1:6" x14ac:dyDescent="0.25">
      <c r="A170" t="str">
        <f t="shared" si="2"/>
        <v>2018-07</v>
      </c>
      <c r="B170" t="s">
        <v>17</v>
      </c>
      <c r="C170" t="s">
        <v>74</v>
      </c>
      <c r="D170" t="s">
        <v>8</v>
      </c>
      <c r="E170" t="s">
        <v>64</v>
      </c>
      <c r="F170" s="4">
        <v>29405</v>
      </c>
    </row>
    <row r="171" spans="1:6" x14ac:dyDescent="0.25">
      <c r="A171" t="str">
        <f t="shared" si="2"/>
        <v>2018-07</v>
      </c>
      <c r="B171" t="s">
        <v>17</v>
      </c>
      <c r="C171" t="s">
        <v>74</v>
      </c>
      <c r="D171" t="s">
        <v>8</v>
      </c>
      <c r="E171" t="s">
        <v>65</v>
      </c>
      <c r="F171" s="4">
        <v>7590</v>
      </c>
    </row>
    <row r="172" spans="1:6" x14ac:dyDescent="0.25">
      <c r="A172" t="str">
        <f t="shared" si="2"/>
        <v>2018-07</v>
      </c>
      <c r="B172" t="s">
        <v>17</v>
      </c>
      <c r="C172" t="s">
        <v>74</v>
      </c>
      <c r="D172" t="s">
        <v>8</v>
      </c>
      <c r="E172" t="s">
        <v>66</v>
      </c>
      <c r="F172" s="4">
        <v>6207</v>
      </c>
    </row>
    <row r="173" spans="1:6" x14ac:dyDescent="0.25">
      <c r="A173" t="str">
        <f t="shared" si="2"/>
        <v>2018-06</v>
      </c>
      <c r="B173" t="s">
        <v>17</v>
      </c>
      <c r="C173" t="s">
        <v>75</v>
      </c>
      <c r="D173" t="s">
        <v>8</v>
      </c>
      <c r="E173" t="s">
        <v>64</v>
      </c>
      <c r="F173" s="4">
        <v>33885</v>
      </c>
    </row>
    <row r="174" spans="1:6" x14ac:dyDescent="0.25">
      <c r="A174" t="str">
        <f t="shared" si="2"/>
        <v>2018-06</v>
      </c>
      <c r="B174" t="s">
        <v>17</v>
      </c>
      <c r="C174" t="s">
        <v>75</v>
      </c>
      <c r="D174" t="s">
        <v>8</v>
      </c>
      <c r="E174" t="s">
        <v>65</v>
      </c>
      <c r="F174" s="4">
        <v>9701</v>
      </c>
    </row>
    <row r="175" spans="1:6" x14ac:dyDescent="0.25">
      <c r="A175" t="str">
        <f t="shared" si="2"/>
        <v>2018-06</v>
      </c>
      <c r="B175" t="s">
        <v>17</v>
      </c>
      <c r="C175" t="s">
        <v>75</v>
      </c>
      <c r="D175" t="s">
        <v>8</v>
      </c>
      <c r="E175" t="s">
        <v>66</v>
      </c>
      <c r="F175" s="4">
        <v>7483</v>
      </c>
    </row>
    <row r="176" spans="1:6" x14ac:dyDescent="0.25">
      <c r="A176" t="str">
        <f t="shared" si="2"/>
        <v>2018-05</v>
      </c>
      <c r="B176" t="s">
        <v>17</v>
      </c>
      <c r="C176" t="s">
        <v>76</v>
      </c>
      <c r="D176" t="s">
        <v>8</v>
      </c>
      <c r="E176" t="s">
        <v>64</v>
      </c>
      <c r="F176" s="4">
        <v>40444</v>
      </c>
    </row>
    <row r="177" spans="1:6" x14ac:dyDescent="0.25">
      <c r="A177" t="str">
        <f t="shared" si="2"/>
        <v>2018-05</v>
      </c>
      <c r="B177" t="s">
        <v>17</v>
      </c>
      <c r="C177" t="s">
        <v>76</v>
      </c>
      <c r="D177" t="s">
        <v>8</v>
      </c>
      <c r="E177" t="s">
        <v>65</v>
      </c>
      <c r="F177" s="4">
        <v>11761</v>
      </c>
    </row>
    <row r="178" spans="1:6" x14ac:dyDescent="0.25">
      <c r="A178" t="str">
        <f t="shared" si="2"/>
        <v>2018-05</v>
      </c>
      <c r="B178" t="s">
        <v>17</v>
      </c>
      <c r="C178" t="s">
        <v>76</v>
      </c>
      <c r="D178" t="s">
        <v>8</v>
      </c>
      <c r="E178" t="s">
        <v>66</v>
      </c>
      <c r="F178" s="4">
        <v>9134</v>
      </c>
    </row>
    <row r="179" spans="1:6" x14ac:dyDescent="0.25">
      <c r="A179" t="str">
        <f t="shared" si="2"/>
        <v>2018-04</v>
      </c>
      <c r="B179" t="s">
        <v>17</v>
      </c>
      <c r="C179" t="s">
        <v>77</v>
      </c>
      <c r="D179" t="s">
        <v>8</v>
      </c>
      <c r="E179" t="s">
        <v>64</v>
      </c>
      <c r="F179" s="4">
        <v>38598</v>
      </c>
    </row>
    <row r="180" spans="1:6" x14ac:dyDescent="0.25">
      <c r="A180" t="str">
        <f t="shared" si="2"/>
        <v>2018-04</v>
      </c>
      <c r="B180" t="s">
        <v>17</v>
      </c>
      <c r="C180" t="s">
        <v>77</v>
      </c>
      <c r="D180" t="s">
        <v>8</v>
      </c>
      <c r="E180" t="s">
        <v>65</v>
      </c>
      <c r="F180" s="4">
        <v>11033</v>
      </c>
    </row>
    <row r="181" spans="1:6" x14ac:dyDescent="0.25">
      <c r="A181" t="str">
        <f t="shared" si="2"/>
        <v>2018-04</v>
      </c>
      <c r="B181" t="s">
        <v>17</v>
      </c>
      <c r="C181" t="s">
        <v>77</v>
      </c>
      <c r="D181" t="s">
        <v>8</v>
      </c>
      <c r="E181" t="s">
        <v>66</v>
      </c>
      <c r="F181" s="4">
        <v>8273</v>
      </c>
    </row>
    <row r="182" spans="1:6" x14ac:dyDescent="0.25">
      <c r="A182" t="str">
        <f t="shared" si="2"/>
        <v>2018-03</v>
      </c>
      <c r="B182" t="s">
        <v>17</v>
      </c>
      <c r="C182" t="s">
        <v>63</v>
      </c>
      <c r="D182" t="s">
        <v>8</v>
      </c>
      <c r="E182" t="s">
        <v>64</v>
      </c>
      <c r="F182" s="4">
        <v>39819</v>
      </c>
    </row>
    <row r="183" spans="1:6" x14ac:dyDescent="0.25">
      <c r="A183" t="str">
        <f t="shared" si="2"/>
        <v>2018-03</v>
      </c>
      <c r="B183" t="s">
        <v>17</v>
      </c>
      <c r="C183" t="s">
        <v>63</v>
      </c>
      <c r="D183" t="s">
        <v>8</v>
      </c>
      <c r="E183" t="s">
        <v>65</v>
      </c>
      <c r="F183" s="4">
        <v>10270</v>
      </c>
    </row>
    <row r="184" spans="1:6" x14ac:dyDescent="0.25">
      <c r="A184" t="str">
        <f t="shared" si="2"/>
        <v>2018-03</v>
      </c>
      <c r="B184" t="s">
        <v>17</v>
      </c>
      <c r="C184" t="s">
        <v>63</v>
      </c>
      <c r="D184" t="s">
        <v>8</v>
      </c>
      <c r="E184" t="s">
        <v>66</v>
      </c>
      <c r="F184" s="4">
        <v>8200</v>
      </c>
    </row>
    <row r="185" spans="1:6" x14ac:dyDescent="0.25">
      <c r="A185" t="str">
        <f t="shared" si="2"/>
        <v>2018-02</v>
      </c>
      <c r="B185" t="s">
        <v>17</v>
      </c>
      <c r="C185" t="s">
        <v>67</v>
      </c>
      <c r="D185" t="s">
        <v>8</v>
      </c>
      <c r="E185" t="s">
        <v>64</v>
      </c>
      <c r="F185" s="4">
        <v>42312</v>
      </c>
    </row>
    <row r="186" spans="1:6" x14ac:dyDescent="0.25">
      <c r="A186" t="str">
        <f t="shared" si="2"/>
        <v>2018-02</v>
      </c>
      <c r="B186" t="s">
        <v>17</v>
      </c>
      <c r="C186" t="s">
        <v>67</v>
      </c>
      <c r="D186" t="s">
        <v>8</v>
      </c>
      <c r="E186" t="s">
        <v>65</v>
      </c>
      <c r="F186" s="4">
        <v>10339</v>
      </c>
    </row>
    <row r="187" spans="1:6" x14ac:dyDescent="0.25">
      <c r="A187" t="str">
        <f t="shared" si="2"/>
        <v>2018-02</v>
      </c>
      <c r="B187" t="s">
        <v>17</v>
      </c>
      <c r="C187" t="s">
        <v>67</v>
      </c>
      <c r="D187" t="s">
        <v>8</v>
      </c>
      <c r="E187" t="s">
        <v>66</v>
      </c>
      <c r="F187" s="4">
        <v>8628</v>
      </c>
    </row>
    <row r="188" spans="1:6" x14ac:dyDescent="0.25">
      <c r="A188" t="str">
        <f t="shared" si="2"/>
        <v>2018-01</v>
      </c>
      <c r="B188" t="s">
        <v>17</v>
      </c>
      <c r="C188" t="s">
        <v>68</v>
      </c>
      <c r="D188" t="s">
        <v>8</v>
      </c>
      <c r="E188" t="s">
        <v>64</v>
      </c>
      <c r="F188" s="4">
        <v>50622</v>
      </c>
    </row>
    <row r="189" spans="1:6" x14ac:dyDescent="0.25">
      <c r="A189" t="str">
        <f t="shared" si="2"/>
        <v>2018-01</v>
      </c>
      <c r="B189" t="s">
        <v>17</v>
      </c>
      <c r="C189" t="s">
        <v>68</v>
      </c>
      <c r="D189" t="s">
        <v>8</v>
      </c>
      <c r="E189" t="s">
        <v>65</v>
      </c>
      <c r="F189" s="4">
        <v>13526</v>
      </c>
    </row>
    <row r="190" spans="1:6" x14ac:dyDescent="0.25">
      <c r="A190" t="str">
        <f t="shared" si="2"/>
        <v>2018-01</v>
      </c>
      <c r="B190" t="s">
        <v>17</v>
      </c>
      <c r="C190" t="s">
        <v>68</v>
      </c>
      <c r="D190" t="s">
        <v>8</v>
      </c>
      <c r="E190" t="s">
        <v>66</v>
      </c>
      <c r="F190" s="4">
        <v>10416</v>
      </c>
    </row>
    <row r="191" spans="1:6" x14ac:dyDescent="0.25">
      <c r="A191" t="str">
        <f t="shared" si="2"/>
        <v>2017-12</v>
      </c>
      <c r="B191" t="s">
        <v>18</v>
      </c>
      <c r="C191" t="s">
        <v>69</v>
      </c>
      <c r="D191" t="s">
        <v>8</v>
      </c>
      <c r="E191" t="s">
        <v>64</v>
      </c>
      <c r="F191" s="4">
        <v>34399</v>
      </c>
    </row>
    <row r="192" spans="1:6" x14ac:dyDescent="0.25">
      <c r="A192" t="str">
        <f t="shared" si="2"/>
        <v>2017-12</v>
      </c>
      <c r="B192" t="s">
        <v>18</v>
      </c>
      <c r="C192" t="s">
        <v>69</v>
      </c>
      <c r="D192" t="s">
        <v>8</v>
      </c>
      <c r="E192" t="s">
        <v>65</v>
      </c>
      <c r="F192" s="4">
        <v>9294</v>
      </c>
    </row>
    <row r="193" spans="1:6" x14ac:dyDescent="0.25">
      <c r="A193" t="str">
        <f t="shared" si="2"/>
        <v>2017-12</v>
      </c>
      <c r="B193" t="s">
        <v>18</v>
      </c>
      <c r="C193" t="s">
        <v>69</v>
      </c>
      <c r="D193" t="s">
        <v>8</v>
      </c>
      <c r="E193" t="s">
        <v>66</v>
      </c>
      <c r="F193" s="4">
        <v>7191</v>
      </c>
    </row>
    <row r="194" spans="1:6" x14ac:dyDescent="0.25">
      <c r="A194" t="str">
        <f t="shared" si="2"/>
        <v>2017-11</v>
      </c>
      <c r="B194" t="s">
        <v>18</v>
      </c>
      <c r="C194" t="s">
        <v>70</v>
      </c>
      <c r="D194" t="s">
        <v>8</v>
      </c>
      <c r="E194" t="s">
        <v>64</v>
      </c>
      <c r="F194" s="4">
        <v>46175</v>
      </c>
    </row>
    <row r="195" spans="1:6" x14ac:dyDescent="0.25">
      <c r="A195" t="str">
        <f t="shared" ref="A195:A258" si="3">B195&amp;"-"&amp;C195</f>
        <v>2017-11</v>
      </c>
      <c r="B195" t="s">
        <v>18</v>
      </c>
      <c r="C195" t="s">
        <v>70</v>
      </c>
      <c r="D195" t="s">
        <v>8</v>
      </c>
      <c r="E195" t="s">
        <v>65</v>
      </c>
      <c r="F195" s="4">
        <v>13826</v>
      </c>
    </row>
    <row r="196" spans="1:6" x14ac:dyDescent="0.25">
      <c r="A196" t="str">
        <f t="shared" si="3"/>
        <v>2017-11</v>
      </c>
      <c r="B196" t="s">
        <v>18</v>
      </c>
      <c r="C196" t="s">
        <v>70</v>
      </c>
      <c r="D196" t="s">
        <v>8</v>
      </c>
      <c r="E196" t="s">
        <v>66</v>
      </c>
      <c r="F196" s="4">
        <v>9985</v>
      </c>
    </row>
    <row r="197" spans="1:6" x14ac:dyDescent="0.25">
      <c r="A197" t="str">
        <f t="shared" si="3"/>
        <v>2017-10</v>
      </c>
      <c r="B197" t="s">
        <v>18</v>
      </c>
      <c r="C197" t="s">
        <v>71</v>
      </c>
      <c r="D197" t="s">
        <v>8</v>
      </c>
      <c r="E197" t="s">
        <v>64</v>
      </c>
      <c r="F197" s="4">
        <v>46426</v>
      </c>
    </row>
    <row r="198" spans="1:6" x14ac:dyDescent="0.25">
      <c r="A198" t="str">
        <f t="shared" si="3"/>
        <v>2017-10</v>
      </c>
      <c r="B198" t="s">
        <v>18</v>
      </c>
      <c r="C198" t="s">
        <v>71</v>
      </c>
      <c r="D198" t="s">
        <v>8</v>
      </c>
      <c r="E198" t="s">
        <v>65</v>
      </c>
      <c r="F198" s="4">
        <v>13898</v>
      </c>
    </row>
    <row r="199" spans="1:6" x14ac:dyDescent="0.25">
      <c r="A199" t="str">
        <f t="shared" si="3"/>
        <v>2017-10</v>
      </c>
      <c r="B199" t="s">
        <v>18</v>
      </c>
      <c r="C199" t="s">
        <v>71</v>
      </c>
      <c r="D199" t="s">
        <v>8</v>
      </c>
      <c r="E199" t="s">
        <v>66</v>
      </c>
      <c r="F199" s="4">
        <v>10372</v>
      </c>
    </row>
    <row r="200" spans="1:6" x14ac:dyDescent="0.25">
      <c r="A200" t="str">
        <f t="shared" si="3"/>
        <v>2017-09</v>
      </c>
      <c r="B200" t="s">
        <v>18</v>
      </c>
      <c r="C200" t="s">
        <v>72</v>
      </c>
      <c r="D200" t="s">
        <v>8</v>
      </c>
      <c r="E200" t="s">
        <v>64</v>
      </c>
      <c r="F200" s="4">
        <v>42547</v>
      </c>
    </row>
    <row r="201" spans="1:6" x14ac:dyDescent="0.25">
      <c r="A201" t="str">
        <f t="shared" si="3"/>
        <v>2017-09</v>
      </c>
      <c r="B201" t="s">
        <v>18</v>
      </c>
      <c r="C201" t="s">
        <v>72</v>
      </c>
      <c r="D201" t="s">
        <v>8</v>
      </c>
      <c r="E201" t="s">
        <v>65</v>
      </c>
      <c r="F201" s="4">
        <v>12194</v>
      </c>
    </row>
    <row r="202" spans="1:6" x14ac:dyDescent="0.25">
      <c r="A202" t="str">
        <f t="shared" si="3"/>
        <v>2017-09</v>
      </c>
      <c r="B202" t="s">
        <v>18</v>
      </c>
      <c r="C202" t="s">
        <v>72</v>
      </c>
      <c r="D202" t="s">
        <v>8</v>
      </c>
      <c r="E202" t="s">
        <v>66</v>
      </c>
      <c r="F202" s="4">
        <v>9291</v>
      </c>
    </row>
    <row r="203" spans="1:6" x14ac:dyDescent="0.25">
      <c r="A203" t="str">
        <f t="shared" si="3"/>
        <v>2017-08</v>
      </c>
      <c r="B203" t="s">
        <v>18</v>
      </c>
      <c r="C203" t="s">
        <v>73</v>
      </c>
      <c r="D203" t="s">
        <v>8</v>
      </c>
      <c r="E203" t="s">
        <v>64</v>
      </c>
      <c r="F203" s="4">
        <v>40987</v>
      </c>
    </row>
    <row r="204" spans="1:6" x14ac:dyDescent="0.25">
      <c r="A204" t="str">
        <f t="shared" si="3"/>
        <v>2017-08</v>
      </c>
      <c r="B204" t="s">
        <v>18</v>
      </c>
      <c r="C204" t="s">
        <v>73</v>
      </c>
      <c r="D204" t="s">
        <v>8</v>
      </c>
      <c r="E204" t="s">
        <v>65</v>
      </c>
      <c r="F204" s="4">
        <v>11688</v>
      </c>
    </row>
    <row r="205" spans="1:6" x14ac:dyDescent="0.25">
      <c r="A205" t="str">
        <f t="shared" si="3"/>
        <v>2017-08</v>
      </c>
      <c r="B205" t="s">
        <v>18</v>
      </c>
      <c r="C205" t="s">
        <v>73</v>
      </c>
      <c r="D205" t="s">
        <v>8</v>
      </c>
      <c r="E205" t="s">
        <v>66</v>
      </c>
      <c r="F205" s="4">
        <v>9435</v>
      </c>
    </row>
    <row r="206" spans="1:6" x14ac:dyDescent="0.25">
      <c r="A206" t="str">
        <f t="shared" si="3"/>
        <v>2017-07</v>
      </c>
      <c r="B206" t="s">
        <v>18</v>
      </c>
      <c r="C206" t="s">
        <v>74</v>
      </c>
      <c r="D206" t="s">
        <v>8</v>
      </c>
      <c r="E206" t="s">
        <v>64</v>
      </c>
      <c r="F206" s="4">
        <v>28018</v>
      </c>
    </row>
    <row r="207" spans="1:6" x14ac:dyDescent="0.25">
      <c r="A207" t="str">
        <f t="shared" si="3"/>
        <v>2017-07</v>
      </c>
      <c r="B207" t="s">
        <v>18</v>
      </c>
      <c r="C207" t="s">
        <v>74</v>
      </c>
      <c r="D207" t="s">
        <v>8</v>
      </c>
      <c r="E207" t="s">
        <v>65</v>
      </c>
      <c r="F207" s="4">
        <v>7179</v>
      </c>
    </row>
    <row r="208" spans="1:6" x14ac:dyDescent="0.25">
      <c r="A208" t="str">
        <f t="shared" si="3"/>
        <v>2017-07</v>
      </c>
      <c r="B208" t="s">
        <v>18</v>
      </c>
      <c r="C208" t="s">
        <v>74</v>
      </c>
      <c r="D208" t="s">
        <v>8</v>
      </c>
      <c r="E208" t="s">
        <v>66</v>
      </c>
      <c r="F208" s="4">
        <v>6278</v>
      </c>
    </row>
    <row r="209" spans="1:6" x14ac:dyDescent="0.25">
      <c r="A209" t="str">
        <f t="shared" si="3"/>
        <v>2017-06</v>
      </c>
      <c r="B209" t="s">
        <v>18</v>
      </c>
      <c r="C209" t="s">
        <v>75</v>
      </c>
      <c r="D209" t="s">
        <v>8</v>
      </c>
      <c r="E209" t="s">
        <v>64</v>
      </c>
      <c r="F209" s="4">
        <v>34243</v>
      </c>
    </row>
    <row r="210" spans="1:6" x14ac:dyDescent="0.25">
      <c r="A210" t="str">
        <f t="shared" si="3"/>
        <v>2017-06</v>
      </c>
      <c r="B210" t="s">
        <v>18</v>
      </c>
      <c r="C210" t="s">
        <v>75</v>
      </c>
      <c r="D210" t="s">
        <v>8</v>
      </c>
      <c r="E210" t="s">
        <v>65</v>
      </c>
      <c r="F210" s="4">
        <v>9709</v>
      </c>
    </row>
    <row r="211" spans="1:6" x14ac:dyDescent="0.25">
      <c r="A211" t="str">
        <f t="shared" si="3"/>
        <v>2017-06</v>
      </c>
      <c r="B211" t="s">
        <v>18</v>
      </c>
      <c r="C211" t="s">
        <v>75</v>
      </c>
      <c r="D211" t="s">
        <v>8</v>
      </c>
      <c r="E211" t="s">
        <v>66</v>
      </c>
      <c r="F211" s="4">
        <v>8173</v>
      </c>
    </row>
    <row r="212" spans="1:6" x14ac:dyDescent="0.25">
      <c r="A212" t="str">
        <f t="shared" si="3"/>
        <v>2017-05</v>
      </c>
      <c r="B212" t="s">
        <v>18</v>
      </c>
      <c r="C212" t="s">
        <v>76</v>
      </c>
      <c r="D212" t="s">
        <v>8</v>
      </c>
      <c r="E212" t="s">
        <v>64</v>
      </c>
      <c r="F212" s="4">
        <v>40893</v>
      </c>
    </row>
    <row r="213" spans="1:6" x14ac:dyDescent="0.25">
      <c r="A213" t="str">
        <f t="shared" si="3"/>
        <v>2017-05</v>
      </c>
      <c r="B213" t="s">
        <v>18</v>
      </c>
      <c r="C213" t="s">
        <v>76</v>
      </c>
      <c r="D213" t="s">
        <v>8</v>
      </c>
      <c r="E213" t="s">
        <v>65</v>
      </c>
      <c r="F213" s="4">
        <v>12389</v>
      </c>
    </row>
    <row r="214" spans="1:6" x14ac:dyDescent="0.25">
      <c r="A214" t="str">
        <f t="shared" si="3"/>
        <v>2017-05</v>
      </c>
      <c r="B214" t="s">
        <v>18</v>
      </c>
      <c r="C214" t="s">
        <v>76</v>
      </c>
      <c r="D214" t="s">
        <v>8</v>
      </c>
      <c r="E214" t="s">
        <v>66</v>
      </c>
      <c r="F214" s="4">
        <v>9421</v>
      </c>
    </row>
    <row r="215" spans="1:6" x14ac:dyDescent="0.25">
      <c r="A215" t="str">
        <f t="shared" si="3"/>
        <v>2017-04</v>
      </c>
      <c r="B215" t="s">
        <v>18</v>
      </c>
      <c r="C215" t="s">
        <v>77</v>
      </c>
      <c r="D215" t="s">
        <v>8</v>
      </c>
      <c r="E215" t="s">
        <v>64</v>
      </c>
      <c r="F215" s="4">
        <v>34328</v>
      </c>
    </row>
    <row r="216" spans="1:6" x14ac:dyDescent="0.25">
      <c r="A216" t="str">
        <f t="shared" si="3"/>
        <v>2017-04</v>
      </c>
      <c r="B216" t="s">
        <v>18</v>
      </c>
      <c r="C216" t="s">
        <v>77</v>
      </c>
      <c r="D216" t="s">
        <v>8</v>
      </c>
      <c r="E216" t="s">
        <v>65</v>
      </c>
      <c r="F216" s="4">
        <v>9935</v>
      </c>
    </row>
    <row r="217" spans="1:6" x14ac:dyDescent="0.25">
      <c r="A217" t="str">
        <f t="shared" si="3"/>
        <v>2017-04</v>
      </c>
      <c r="B217" t="s">
        <v>18</v>
      </c>
      <c r="C217" t="s">
        <v>77</v>
      </c>
      <c r="D217" t="s">
        <v>8</v>
      </c>
      <c r="E217" t="s">
        <v>66</v>
      </c>
      <c r="F217" s="4">
        <v>8063</v>
      </c>
    </row>
    <row r="218" spans="1:6" x14ac:dyDescent="0.25">
      <c r="A218" t="str">
        <f t="shared" si="3"/>
        <v>2017-03</v>
      </c>
      <c r="B218" t="s">
        <v>18</v>
      </c>
      <c r="C218" t="s">
        <v>63</v>
      </c>
      <c r="D218" t="s">
        <v>8</v>
      </c>
      <c r="E218" t="s">
        <v>64</v>
      </c>
      <c r="F218" s="4">
        <v>43272</v>
      </c>
    </row>
    <row r="219" spans="1:6" x14ac:dyDescent="0.25">
      <c r="A219" t="str">
        <f t="shared" si="3"/>
        <v>2017-03</v>
      </c>
      <c r="B219" t="s">
        <v>18</v>
      </c>
      <c r="C219" t="s">
        <v>63</v>
      </c>
      <c r="D219" t="s">
        <v>8</v>
      </c>
      <c r="E219" t="s">
        <v>65</v>
      </c>
      <c r="F219" s="4">
        <v>12647</v>
      </c>
    </row>
    <row r="220" spans="1:6" x14ac:dyDescent="0.25">
      <c r="A220" t="str">
        <f t="shared" si="3"/>
        <v>2017-03</v>
      </c>
      <c r="B220" t="s">
        <v>18</v>
      </c>
      <c r="C220" t="s">
        <v>63</v>
      </c>
      <c r="D220" t="s">
        <v>8</v>
      </c>
      <c r="E220" t="s">
        <v>66</v>
      </c>
      <c r="F220" s="4">
        <v>9807</v>
      </c>
    </row>
    <row r="221" spans="1:6" x14ac:dyDescent="0.25">
      <c r="A221" t="str">
        <f t="shared" si="3"/>
        <v>2017-02</v>
      </c>
      <c r="B221" t="s">
        <v>18</v>
      </c>
      <c r="C221" t="s">
        <v>67</v>
      </c>
      <c r="D221" t="s">
        <v>8</v>
      </c>
      <c r="E221" t="s">
        <v>64</v>
      </c>
      <c r="F221" s="4">
        <v>40265</v>
      </c>
    </row>
    <row r="222" spans="1:6" x14ac:dyDescent="0.25">
      <c r="A222" t="str">
        <f t="shared" si="3"/>
        <v>2017-02</v>
      </c>
      <c r="B222" t="s">
        <v>18</v>
      </c>
      <c r="C222" t="s">
        <v>67</v>
      </c>
      <c r="D222" t="s">
        <v>8</v>
      </c>
      <c r="E222" t="s">
        <v>65</v>
      </c>
      <c r="F222" s="4">
        <v>11127</v>
      </c>
    </row>
    <row r="223" spans="1:6" x14ac:dyDescent="0.25">
      <c r="A223" t="str">
        <f t="shared" si="3"/>
        <v>2017-02</v>
      </c>
      <c r="B223" t="s">
        <v>18</v>
      </c>
      <c r="C223" t="s">
        <v>67</v>
      </c>
      <c r="D223" t="s">
        <v>8</v>
      </c>
      <c r="E223" t="s">
        <v>66</v>
      </c>
      <c r="F223" s="4">
        <v>8983</v>
      </c>
    </row>
    <row r="224" spans="1:6" x14ac:dyDescent="0.25">
      <c r="A224" t="str">
        <f t="shared" si="3"/>
        <v>2017-01</v>
      </c>
      <c r="B224" t="s">
        <v>18</v>
      </c>
      <c r="C224" t="s">
        <v>68</v>
      </c>
      <c r="D224" t="s">
        <v>8</v>
      </c>
      <c r="E224" t="s">
        <v>64</v>
      </c>
      <c r="F224" s="4">
        <v>47063</v>
      </c>
    </row>
    <row r="225" spans="1:6" x14ac:dyDescent="0.25">
      <c r="A225" t="str">
        <f t="shared" si="3"/>
        <v>2017-01</v>
      </c>
      <c r="B225" t="s">
        <v>18</v>
      </c>
      <c r="C225" t="s">
        <v>68</v>
      </c>
      <c r="D225" t="s">
        <v>8</v>
      </c>
      <c r="E225" t="s">
        <v>65</v>
      </c>
      <c r="F225" s="4">
        <v>13273</v>
      </c>
    </row>
    <row r="226" spans="1:6" x14ac:dyDescent="0.25">
      <c r="A226" t="str">
        <f t="shared" si="3"/>
        <v>2017-01</v>
      </c>
      <c r="B226" t="s">
        <v>18</v>
      </c>
      <c r="C226" t="s">
        <v>68</v>
      </c>
      <c r="D226" t="s">
        <v>8</v>
      </c>
      <c r="E226" t="s">
        <v>66</v>
      </c>
      <c r="F226" s="4">
        <v>10444</v>
      </c>
    </row>
    <row r="227" spans="1:6" x14ac:dyDescent="0.25">
      <c r="A227" t="str">
        <f t="shared" si="3"/>
        <v>2016-12</v>
      </c>
      <c r="B227" t="s">
        <v>19</v>
      </c>
      <c r="C227" t="s">
        <v>69</v>
      </c>
      <c r="D227" t="s">
        <v>8</v>
      </c>
      <c r="E227" t="s">
        <v>64</v>
      </c>
      <c r="F227" s="4">
        <v>36619</v>
      </c>
    </row>
    <row r="228" spans="1:6" x14ac:dyDescent="0.25">
      <c r="A228" t="str">
        <f t="shared" si="3"/>
        <v>2016-12</v>
      </c>
      <c r="B228" t="s">
        <v>19</v>
      </c>
      <c r="C228" t="s">
        <v>69</v>
      </c>
      <c r="D228" t="s">
        <v>8</v>
      </c>
      <c r="E228" t="s">
        <v>65</v>
      </c>
      <c r="F228" s="4">
        <v>10307</v>
      </c>
    </row>
    <row r="229" spans="1:6" x14ac:dyDescent="0.25">
      <c r="A229" t="str">
        <f t="shared" si="3"/>
        <v>2016-12</v>
      </c>
      <c r="B229" t="s">
        <v>19</v>
      </c>
      <c r="C229" t="s">
        <v>69</v>
      </c>
      <c r="D229" t="s">
        <v>8</v>
      </c>
      <c r="E229" t="s">
        <v>66</v>
      </c>
      <c r="F229" s="4">
        <v>8179</v>
      </c>
    </row>
    <row r="230" spans="1:6" x14ac:dyDescent="0.25">
      <c r="A230" t="str">
        <f t="shared" si="3"/>
        <v>2016-11</v>
      </c>
      <c r="B230" t="s">
        <v>19</v>
      </c>
      <c r="C230" t="s">
        <v>70</v>
      </c>
      <c r="D230" t="s">
        <v>8</v>
      </c>
      <c r="E230" t="s">
        <v>64</v>
      </c>
      <c r="F230" s="4">
        <v>46858</v>
      </c>
    </row>
    <row r="231" spans="1:6" x14ac:dyDescent="0.25">
      <c r="A231" t="str">
        <f t="shared" si="3"/>
        <v>2016-11</v>
      </c>
      <c r="B231" t="s">
        <v>19</v>
      </c>
      <c r="C231" t="s">
        <v>70</v>
      </c>
      <c r="D231" t="s">
        <v>8</v>
      </c>
      <c r="E231" t="s">
        <v>65</v>
      </c>
      <c r="F231" s="4">
        <v>14664</v>
      </c>
    </row>
    <row r="232" spans="1:6" x14ac:dyDescent="0.25">
      <c r="A232" t="str">
        <f t="shared" si="3"/>
        <v>2016-11</v>
      </c>
      <c r="B232" t="s">
        <v>19</v>
      </c>
      <c r="C232" t="s">
        <v>70</v>
      </c>
      <c r="D232" t="s">
        <v>8</v>
      </c>
      <c r="E232" t="s">
        <v>66</v>
      </c>
      <c r="F232" s="4">
        <v>10883</v>
      </c>
    </row>
    <row r="233" spans="1:6" x14ac:dyDescent="0.25">
      <c r="A233" t="str">
        <f t="shared" si="3"/>
        <v>2016-10</v>
      </c>
      <c r="B233" t="s">
        <v>19</v>
      </c>
      <c r="C233" t="s">
        <v>71</v>
      </c>
      <c r="D233" t="s">
        <v>8</v>
      </c>
      <c r="E233" t="s">
        <v>64</v>
      </c>
      <c r="F233" s="4">
        <v>46443</v>
      </c>
    </row>
    <row r="234" spans="1:6" x14ac:dyDescent="0.25">
      <c r="A234" t="str">
        <f t="shared" si="3"/>
        <v>2016-10</v>
      </c>
      <c r="B234" t="s">
        <v>19</v>
      </c>
      <c r="C234" t="s">
        <v>71</v>
      </c>
      <c r="D234" t="s">
        <v>8</v>
      </c>
      <c r="E234" t="s">
        <v>65</v>
      </c>
      <c r="F234" s="4">
        <v>14693</v>
      </c>
    </row>
    <row r="235" spans="1:6" x14ac:dyDescent="0.25">
      <c r="A235" t="str">
        <f t="shared" si="3"/>
        <v>2016-10</v>
      </c>
      <c r="B235" t="s">
        <v>19</v>
      </c>
      <c r="C235" t="s">
        <v>71</v>
      </c>
      <c r="D235" t="s">
        <v>8</v>
      </c>
      <c r="E235" t="s">
        <v>66</v>
      </c>
      <c r="F235" s="4">
        <v>10755</v>
      </c>
    </row>
    <row r="236" spans="1:6" x14ac:dyDescent="0.25">
      <c r="A236" t="str">
        <f t="shared" si="3"/>
        <v>2016-09</v>
      </c>
      <c r="B236" t="s">
        <v>19</v>
      </c>
      <c r="C236" t="s">
        <v>72</v>
      </c>
      <c r="D236" t="s">
        <v>8</v>
      </c>
      <c r="E236" t="s">
        <v>64</v>
      </c>
      <c r="F236" s="4">
        <v>46591</v>
      </c>
    </row>
    <row r="237" spans="1:6" x14ac:dyDescent="0.25">
      <c r="A237" t="str">
        <f t="shared" si="3"/>
        <v>2016-09</v>
      </c>
      <c r="B237" t="s">
        <v>19</v>
      </c>
      <c r="C237" t="s">
        <v>72</v>
      </c>
      <c r="D237" t="s">
        <v>8</v>
      </c>
      <c r="E237" t="s">
        <v>65</v>
      </c>
      <c r="F237" s="4">
        <v>14185</v>
      </c>
    </row>
    <row r="238" spans="1:6" x14ac:dyDescent="0.25">
      <c r="A238" t="str">
        <f t="shared" si="3"/>
        <v>2016-09</v>
      </c>
      <c r="B238" t="s">
        <v>19</v>
      </c>
      <c r="C238" t="s">
        <v>72</v>
      </c>
      <c r="D238" t="s">
        <v>8</v>
      </c>
      <c r="E238" t="s">
        <v>66</v>
      </c>
      <c r="F238" s="4">
        <v>11079</v>
      </c>
    </row>
    <row r="239" spans="1:6" x14ac:dyDescent="0.25">
      <c r="A239" t="str">
        <f t="shared" si="3"/>
        <v>2016-08</v>
      </c>
      <c r="B239" t="s">
        <v>19</v>
      </c>
      <c r="C239" t="s">
        <v>73</v>
      </c>
      <c r="D239" t="s">
        <v>8</v>
      </c>
      <c r="E239" t="s">
        <v>64</v>
      </c>
      <c r="F239" s="4">
        <v>43741</v>
      </c>
    </row>
    <row r="240" spans="1:6" x14ac:dyDescent="0.25">
      <c r="A240" t="str">
        <f t="shared" si="3"/>
        <v>2016-08</v>
      </c>
      <c r="B240" t="s">
        <v>19</v>
      </c>
      <c r="C240" t="s">
        <v>73</v>
      </c>
      <c r="D240" t="s">
        <v>8</v>
      </c>
      <c r="E240" t="s">
        <v>65</v>
      </c>
      <c r="F240" s="4">
        <v>12562</v>
      </c>
    </row>
    <row r="241" spans="1:6" x14ac:dyDescent="0.25">
      <c r="A241" t="str">
        <f t="shared" si="3"/>
        <v>2016-08</v>
      </c>
      <c r="B241" t="s">
        <v>19</v>
      </c>
      <c r="C241" t="s">
        <v>73</v>
      </c>
      <c r="D241" t="s">
        <v>8</v>
      </c>
      <c r="E241" t="s">
        <v>66</v>
      </c>
      <c r="F241" s="4">
        <v>10677</v>
      </c>
    </row>
    <row r="242" spans="1:6" x14ac:dyDescent="0.25">
      <c r="A242" t="str">
        <f t="shared" si="3"/>
        <v>2016-07</v>
      </c>
      <c r="B242" t="s">
        <v>19</v>
      </c>
      <c r="C242" t="s">
        <v>74</v>
      </c>
      <c r="D242" t="s">
        <v>8</v>
      </c>
      <c r="E242" t="s">
        <v>64</v>
      </c>
      <c r="F242" s="4">
        <v>27822</v>
      </c>
    </row>
    <row r="243" spans="1:6" x14ac:dyDescent="0.25">
      <c r="A243" t="str">
        <f t="shared" si="3"/>
        <v>2016-07</v>
      </c>
      <c r="B243" t="s">
        <v>19</v>
      </c>
      <c r="C243" t="s">
        <v>74</v>
      </c>
      <c r="D243" t="s">
        <v>8</v>
      </c>
      <c r="E243" t="s">
        <v>65</v>
      </c>
      <c r="F243" s="4">
        <v>7203</v>
      </c>
    </row>
    <row r="244" spans="1:6" x14ac:dyDescent="0.25">
      <c r="A244" t="str">
        <f t="shared" si="3"/>
        <v>2016-07</v>
      </c>
      <c r="B244" t="s">
        <v>19</v>
      </c>
      <c r="C244" t="s">
        <v>74</v>
      </c>
      <c r="D244" t="s">
        <v>8</v>
      </c>
      <c r="E244" t="s">
        <v>66</v>
      </c>
      <c r="F244" s="4">
        <v>6437</v>
      </c>
    </row>
    <row r="245" spans="1:6" x14ac:dyDescent="0.25">
      <c r="A245" t="str">
        <f t="shared" si="3"/>
        <v>2016-06</v>
      </c>
      <c r="B245" t="s">
        <v>19</v>
      </c>
      <c r="C245" t="s">
        <v>75</v>
      </c>
      <c r="D245" t="s">
        <v>8</v>
      </c>
      <c r="E245" t="s">
        <v>64</v>
      </c>
      <c r="F245" s="4">
        <v>36667</v>
      </c>
    </row>
    <row r="246" spans="1:6" x14ac:dyDescent="0.25">
      <c r="A246" t="str">
        <f t="shared" si="3"/>
        <v>2016-06</v>
      </c>
      <c r="B246" t="s">
        <v>19</v>
      </c>
      <c r="C246" t="s">
        <v>75</v>
      </c>
      <c r="D246" t="s">
        <v>8</v>
      </c>
      <c r="E246" t="s">
        <v>65</v>
      </c>
      <c r="F246" s="4">
        <v>10484</v>
      </c>
    </row>
    <row r="247" spans="1:6" x14ac:dyDescent="0.25">
      <c r="A247" t="str">
        <f t="shared" si="3"/>
        <v>2016-06</v>
      </c>
      <c r="B247" t="s">
        <v>19</v>
      </c>
      <c r="C247" t="s">
        <v>75</v>
      </c>
      <c r="D247" t="s">
        <v>8</v>
      </c>
      <c r="E247" t="s">
        <v>66</v>
      </c>
      <c r="F247" s="4">
        <v>8889</v>
      </c>
    </row>
    <row r="248" spans="1:6" x14ac:dyDescent="0.25">
      <c r="A248" t="str">
        <f t="shared" si="3"/>
        <v>2016-05</v>
      </c>
      <c r="B248" t="s">
        <v>19</v>
      </c>
      <c r="C248" t="s">
        <v>76</v>
      </c>
      <c r="D248" t="s">
        <v>8</v>
      </c>
      <c r="E248" t="s">
        <v>64</v>
      </c>
      <c r="F248" s="4">
        <v>41246</v>
      </c>
    </row>
    <row r="249" spans="1:6" x14ac:dyDescent="0.25">
      <c r="A249" t="str">
        <f t="shared" si="3"/>
        <v>2016-05</v>
      </c>
      <c r="B249" t="s">
        <v>19</v>
      </c>
      <c r="C249" t="s">
        <v>76</v>
      </c>
      <c r="D249" t="s">
        <v>8</v>
      </c>
      <c r="E249" t="s">
        <v>65</v>
      </c>
      <c r="F249" s="4">
        <v>12501</v>
      </c>
    </row>
    <row r="250" spans="1:6" x14ac:dyDescent="0.25">
      <c r="A250" t="str">
        <f t="shared" si="3"/>
        <v>2016-05</v>
      </c>
      <c r="B250" t="s">
        <v>19</v>
      </c>
      <c r="C250" t="s">
        <v>76</v>
      </c>
      <c r="D250" t="s">
        <v>8</v>
      </c>
      <c r="E250" t="s">
        <v>66</v>
      </c>
      <c r="F250" s="4">
        <v>9850</v>
      </c>
    </row>
    <row r="251" spans="1:6" x14ac:dyDescent="0.25">
      <c r="A251" t="str">
        <f t="shared" si="3"/>
        <v>2016-04</v>
      </c>
      <c r="B251" t="s">
        <v>19</v>
      </c>
      <c r="C251" t="s">
        <v>77</v>
      </c>
      <c r="D251" t="s">
        <v>8</v>
      </c>
      <c r="E251" t="s">
        <v>64</v>
      </c>
      <c r="F251" s="4">
        <v>42576</v>
      </c>
    </row>
    <row r="252" spans="1:6" x14ac:dyDescent="0.25">
      <c r="A252" t="str">
        <f t="shared" si="3"/>
        <v>2016-04</v>
      </c>
      <c r="B252" t="s">
        <v>19</v>
      </c>
      <c r="C252" t="s">
        <v>77</v>
      </c>
      <c r="D252" t="s">
        <v>8</v>
      </c>
      <c r="E252" t="s">
        <v>65</v>
      </c>
      <c r="F252" s="4">
        <v>13159</v>
      </c>
    </row>
    <row r="253" spans="1:6" x14ac:dyDescent="0.25">
      <c r="A253" t="str">
        <f t="shared" si="3"/>
        <v>2016-04</v>
      </c>
      <c r="B253" t="s">
        <v>19</v>
      </c>
      <c r="C253" t="s">
        <v>77</v>
      </c>
      <c r="D253" t="s">
        <v>8</v>
      </c>
      <c r="E253" t="s">
        <v>66</v>
      </c>
      <c r="F253" s="4">
        <v>9843</v>
      </c>
    </row>
    <row r="254" spans="1:6" x14ac:dyDescent="0.25">
      <c r="A254" t="str">
        <f t="shared" si="3"/>
        <v>2016-03</v>
      </c>
      <c r="B254" t="s">
        <v>19</v>
      </c>
      <c r="C254" t="s">
        <v>63</v>
      </c>
      <c r="D254" t="s">
        <v>8</v>
      </c>
      <c r="E254" t="s">
        <v>64</v>
      </c>
      <c r="F254" s="4">
        <v>41455</v>
      </c>
    </row>
    <row r="255" spans="1:6" x14ac:dyDescent="0.25">
      <c r="A255" t="str">
        <f t="shared" si="3"/>
        <v>2016-03</v>
      </c>
      <c r="B255" t="s">
        <v>19</v>
      </c>
      <c r="C255" t="s">
        <v>63</v>
      </c>
      <c r="D255" t="s">
        <v>8</v>
      </c>
      <c r="E255" t="s">
        <v>65</v>
      </c>
      <c r="F255" s="4">
        <v>11838</v>
      </c>
    </row>
    <row r="256" spans="1:6" x14ac:dyDescent="0.25">
      <c r="A256" t="str">
        <f t="shared" si="3"/>
        <v>2016-03</v>
      </c>
      <c r="B256" t="s">
        <v>19</v>
      </c>
      <c r="C256" t="s">
        <v>63</v>
      </c>
      <c r="D256" t="s">
        <v>8</v>
      </c>
      <c r="E256" t="s">
        <v>66</v>
      </c>
      <c r="F256" s="4">
        <v>9465</v>
      </c>
    </row>
    <row r="257" spans="1:6" x14ac:dyDescent="0.25">
      <c r="A257" t="str">
        <f t="shared" si="3"/>
        <v>2016-02</v>
      </c>
      <c r="B257" t="s">
        <v>19</v>
      </c>
      <c r="C257" t="s">
        <v>67</v>
      </c>
      <c r="D257" t="s">
        <v>8</v>
      </c>
      <c r="E257" t="s">
        <v>64</v>
      </c>
      <c r="F257" s="4">
        <v>46708</v>
      </c>
    </row>
    <row r="258" spans="1:6" x14ac:dyDescent="0.25">
      <c r="A258" t="str">
        <f t="shared" si="3"/>
        <v>2016-02</v>
      </c>
      <c r="B258" t="s">
        <v>19</v>
      </c>
      <c r="C258" t="s">
        <v>67</v>
      </c>
      <c r="D258" t="s">
        <v>8</v>
      </c>
      <c r="E258" t="s">
        <v>65</v>
      </c>
      <c r="F258" s="4">
        <v>12573</v>
      </c>
    </row>
    <row r="259" spans="1:6" x14ac:dyDescent="0.25">
      <c r="A259" t="str">
        <f t="shared" ref="A259:A322" si="4">B259&amp;"-"&amp;C259</f>
        <v>2016-02</v>
      </c>
      <c r="B259" t="s">
        <v>19</v>
      </c>
      <c r="C259" t="s">
        <v>67</v>
      </c>
      <c r="D259" t="s">
        <v>8</v>
      </c>
      <c r="E259" t="s">
        <v>66</v>
      </c>
      <c r="F259" s="4">
        <v>10635</v>
      </c>
    </row>
    <row r="260" spans="1:6" x14ac:dyDescent="0.25">
      <c r="A260" t="str">
        <f t="shared" si="4"/>
        <v>2016-01</v>
      </c>
      <c r="B260" t="s">
        <v>19</v>
      </c>
      <c r="C260" t="s">
        <v>68</v>
      </c>
      <c r="D260" t="s">
        <v>8</v>
      </c>
      <c r="E260" t="s">
        <v>64</v>
      </c>
      <c r="F260" s="4">
        <v>46469</v>
      </c>
    </row>
    <row r="261" spans="1:6" x14ac:dyDescent="0.25">
      <c r="A261" t="str">
        <f t="shared" si="4"/>
        <v>2016-01</v>
      </c>
      <c r="B261" t="s">
        <v>19</v>
      </c>
      <c r="C261" t="s">
        <v>68</v>
      </c>
      <c r="D261" t="s">
        <v>8</v>
      </c>
      <c r="E261" t="s">
        <v>65</v>
      </c>
      <c r="F261" s="4">
        <v>12371</v>
      </c>
    </row>
    <row r="262" spans="1:6" x14ac:dyDescent="0.25">
      <c r="A262" t="str">
        <f t="shared" si="4"/>
        <v>2016-01</v>
      </c>
      <c r="B262" t="s">
        <v>19</v>
      </c>
      <c r="C262" t="s">
        <v>68</v>
      </c>
      <c r="D262" t="s">
        <v>8</v>
      </c>
      <c r="E262" t="s">
        <v>66</v>
      </c>
      <c r="F262" s="4">
        <v>10819</v>
      </c>
    </row>
    <row r="263" spans="1:6" x14ac:dyDescent="0.25">
      <c r="A263" t="str">
        <f t="shared" si="4"/>
        <v>2015-12</v>
      </c>
      <c r="B263" t="s">
        <v>20</v>
      </c>
      <c r="C263" t="s">
        <v>69</v>
      </c>
      <c r="D263" t="s">
        <v>8</v>
      </c>
      <c r="E263" t="s">
        <v>64</v>
      </c>
      <c r="F263" s="4">
        <v>34593</v>
      </c>
    </row>
    <row r="264" spans="1:6" x14ac:dyDescent="0.25">
      <c r="A264" t="str">
        <f t="shared" si="4"/>
        <v>2015-12</v>
      </c>
      <c r="B264" t="s">
        <v>20</v>
      </c>
      <c r="C264" t="s">
        <v>69</v>
      </c>
      <c r="D264" t="s">
        <v>8</v>
      </c>
      <c r="E264" t="s">
        <v>65</v>
      </c>
      <c r="F264" s="4">
        <v>9577</v>
      </c>
    </row>
    <row r="265" spans="1:6" x14ac:dyDescent="0.25">
      <c r="A265" t="str">
        <f t="shared" si="4"/>
        <v>2015-12</v>
      </c>
      <c r="B265" t="s">
        <v>20</v>
      </c>
      <c r="C265" t="s">
        <v>69</v>
      </c>
      <c r="D265" t="s">
        <v>8</v>
      </c>
      <c r="E265" t="s">
        <v>66</v>
      </c>
      <c r="F265" s="4">
        <v>8126</v>
      </c>
    </row>
    <row r="266" spans="1:6" x14ac:dyDescent="0.25">
      <c r="A266" t="str">
        <f t="shared" si="4"/>
        <v>2015-11</v>
      </c>
      <c r="B266" t="s">
        <v>20</v>
      </c>
      <c r="C266" t="s">
        <v>70</v>
      </c>
      <c r="D266" t="s">
        <v>8</v>
      </c>
      <c r="E266" t="s">
        <v>64</v>
      </c>
      <c r="F266" s="4">
        <v>47373</v>
      </c>
    </row>
    <row r="267" spans="1:6" x14ac:dyDescent="0.25">
      <c r="A267" t="str">
        <f t="shared" si="4"/>
        <v>2015-11</v>
      </c>
      <c r="B267" t="s">
        <v>20</v>
      </c>
      <c r="C267" t="s">
        <v>70</v>
      </c>
      <c r="D267" t="s">
        <v>8</v>
      </c>
      <c r="E267" t="s">
        <v>65</v>
      </c>
      <c r="F267" s="4">
        <v>14808</v>
      </c>
    </row>
    <row r="268" spans="1:6" x14ac:dyDescent="0.25">
      <c r="A268" t="str">
        <f t="shared" si="4"/>
        <v>2015-11</v>
      </c>
      <c r="B268" t="s">
        <v>20</v>
      </c>
      <c r="C268" t="s">
        <v>70</v>
      </c>
      <c r="D268" t="s">
        <v>8</v>
      </c>
      <c r="E268" t="s">
        <v>66</v>
      </c>
      <c r="F268" s="4">
        <v>11428</v>
      </c>
    </row>
    <row r="269" spans="1:6" x14ac:dyDescent="0.25">
      <c r="A269" t="str">
        <f t="shared" si="4"/>
        <v>2015-10</v>
      </c>
      <c r="B269" t="s">
        <v>20</v>
      </c>
      <c r="C269" t="s">
        <v>71</v>
      </c>
      <c r="D269" t="s">
        <v>8</v>
      </c>
      <c r="E269" t="s">
        <v>64</v>
      </c>
      <c r="F269" s="4">
        <v>45524</v>
      </c>
    </row>
    <row r="270" spans="1:6" x14ac:dyDescent="0.25">
      <c r="A270" t="str">
        <f t="shared" si="4"/>
        <v>2015-10</v>
      </c>
      <c r="B270" t="s">
        <v>20</v>
      </c>
      <c r="C270" t="s">
        <v>71</v>
      </c>
      <c r="D270" t="s">
        <v>8</v>
      </c>
      <c r="E270" t="s">
        <v>65</v>
      </c>
      <c r="F270" s="4">
        <v>13626</v>
      </c>
    </row>
    <row r="271" spans="1:6" x14ac:dyDescent="0.25">
      <c r="A271" t="str">
        <f t="shared" si="4"/>
        <v>2015-10</v>
      </c>
      <c r="B271" t="s">
        <v>20</v>
      </c>
      <c r="C271" t="s">
        <v>71</v>
      </c>
      <c r="D271" t="s">
        <v>8</v>
      </c>
      <c r="E271" t="s">
        <v>66</v>
      </c>
      <c r="F271" s="4">
        <v>11296</v>
      </c>
    </row>
    <row r="272" spans="1:6" x14ac:dyDescent="0.25">
      <c r="A272" t="str">
        <f t="shared" si="4"/>
        <v>2015-09</v>
      </c>
      <c r="B272" t="s">
        <v>20</v>
      </c>
      <c r="C272" t="s">
        <v>72</v>
      </c>
      <c r="D272" t="s">
        <v>8</v>
      </c>
      <c r="E272" t="s">
        <v>64</v>
      </c>
      <c r="F272" s="4">
        <v>47035</v>
      </c>
    </row>
    <row r="273" spans="1:6" x14ac:dyDescent="0.25">
      <c r="A273" t="str">
        <f t="shared" si="4"/>
        <v>2015-09</v>
      </c>
      <c r="B273" t="s">
        <v>20</v>
      </c>
      <c r="C273" t="s">
        <v>72</v>
      </c>
      <c r="D273" t="s">
        <v>8</v>
      </c>
      <c r="E273" t="s">
        <v>65</v>
      </c>
      <c r="F273" s="4">
        <v>13755</v>
      </c>
    </row>
    <row r="274" spans="1:6" x14ac:dyDescent="0.25">
      <c r="A274" t="str">
        <f t="shared" si="4"/>
        <v>2015-09</v>
      </c>
      <c r="B274" t="s">
        <v>20</v>
      </c>
      <c r="C274" t="s">
        <v>72</v>
      </c>
      <c r="D274" t="s">
        <v>8</v>
      </c>
      <c r="E274" t="s">
        <v>66</v>
      </c>
      <c r="F274" s="4">
        <v>11535</v>
      </c>
    </row>
    <row r="275" spans="1:6" x14ac:dyDescent="0.25">
      <c r="A275" t="str">
        <f t="shared" si="4"/>
        <v>2015-08</v>
      </c>
      <c r="B275" t="s">
        <v>20</v>
      </c>
      <c r="C275" t="s">
        <v>73</v>
      </c>
      <c r="D275" t="s">
        <v>8</v>
      </c>
      <c r="E275" t="s">
        <v>64</v>
      </c>
      <c r="F275" s="4">
        <v>44064</v>
      </c>
    </row>
    <row r="276" spans="1:6" x14ac:dyDescent="0.25">
      <c r="A276" t="str">
        <f t="shared" si="4"/>
        <v>2015-08</v>
      </c>
      <c r="B276" t="s">
        <v>20</v>
      </c>
      <c r="C276" t="s">
        <v>73</v>
      </c>
      <c r="D276" t="s">
        <v>8</v>
      </c>
      <c r="E276" t="s">
        <v>65</v>
      </c>
      <c r="F276" s="4">
        <v>12572</v>
      </c>
    </row>
    <row r="277" spans="1:6" x14ac:dyDescent="0.25">
      <c r="A277" t="str">
        <f t="shared" si="4"/>
        <v>2015-08</v>
      </c>
      <c r="B277" t="s">
        <v>20</v>
      </c>
      <c r="C277" t="s">
        <v>73</v>
      </c>
      <c r="D277" t="s">
        <v>8</v>
      </c>
      <c r="E277" t="s">
        <v>66</v>
      </c>
      <c r="F277" s="4">
        <v>11068</v>
      </c>
    </row>
    <row r="278" spans="1:6" x14ac:dyDescent="0.25">
      <c r="A278" t="str">
        <f t="shared" si="4"/>
        <v>2015-07</v>
      </c>
      <c r="B278" t="s">
        <v>20</v>
      </c>
      <c r="C278" t="s">
        <v>74</v>
      </c>
      <c r="D278" t="s">
        <v>8</v>
      </c>
      <c r="E278" t="s">
        <v>64</v>
      </c>
      <c r="F278" s="4">
        <v>29894</v>
      </c>
    </row>
    <row r="279" spans="1:6" x14ac:dyDescent="0.25">
      <c r="A279" t="str">
        <f t="shared" si="4"/>
        <v>2015-07</v>
      </c>
      <c r="B279" t="s">
        <v>20</v>
      </c>
      <c r="C279" t="s">
        <v>74</v>
      </c>
      <c r="D279" t="s">
        <v>8</v>
      </c>
      <c r="E279" t="s">
        <v>65</v>
      </c>
      <c r="F279" s="4">
        <v>7707</v>
      </c>
    </row>
    <row r="280" spans="1:6" x14ac:dyDescent="0.25">
      <c r="A280" t="str">
        <f t="shared" si="4"/>
        <v>2015-07</v>
      </c>
      <c r="B280" t="s">
        <v>20</v>
      </c>
      <c r="C280" t="s">
        <v>74</v>
      </c>
      <c r="D280" t="s">
        <v>8</v>
      </c>
      <c r="E280" t="s">
        <v>66</v>
      </c>
      <c r="F280" s="4">
        <v>7045</v>
      </c>
    </row>
    <row r="281" spans="1:6" x14ac:dyDescent="0.25">
      <c r="A281" t="str">
        <f t="shared" si="4"/>
        <v>2015-06</v>
      </c>
      <c r="B281" t="s">
        <v>20</v>
      </c>
      <c r="C281" t="s">
        <v>75</v>
      </c>
      <c r="D281" t="s">
        <v>8</v>
      </c>
      <c r="E281" t="s">
        <v>64</v>
      </c>
      <c r="F281" s="4">
        <v>39122</v>
      </c>
    </row>
    <row r="282" spans="1:6" x14ac:dyDescent="0.25">
      <c r="A282" t="str">
        <f t="shared" si="4"/>
        <v>2015-06</v>
      </c>
      <c r="B282" t="s">
        <v>20</v>
      </c>
      <c r="C282" t="s">
        <v>75</v>
      </c>
      <c r="D282" t="s">
        <v>8</v>
      </c>
      <c r="E282" t="s">
        <v>65</v>
      </c>
      <c r="F282" s="4">
        <v>11424</v>
      </c>
    </row>
    <row r="283" spans="1:6" x14ac:dyDescent="0.25">
      <c r="A283" t="str">
        <f t="shared" si="4"/>
        <v>2015-06</v>
      </c>
      <c r="B283" t="s">
        <v>20</v>
      </c>
      <c r="C283" t="s">
        <v>75</v>
      </c>
      <c r="D283" t="s">
        <v>8</v>
      </c>
      <c r="E283" t="s">
        <v>66</v>
      </c>
      <c r="F283" s="4">
        <v>9554</v>
      </c>
    </row>
    <row r="284" spans="1:6" x14ac:dyDescent="0.25">
      <c r="A284" t="str">
        <f t="shared" si="4"/>
        <v>2015-05</v>
      </c>
      <c r="B284" t="s">
        <v>20</v>
      </c>
      <c r="C284" t="s">
        <v>76</v>
      </c>
      <c r="D284" t="s">
        <v>8</v>
      </c>
      <c r="E284" t="s">
        <v>64</v>
      </c>
      <c r="F284" s="4">
        <v>38767</v>
      </c>
    </row>
    <row r="285" spans="1:6" x14ac:dyDescent="0.25">
      <c r="A285" t="str">
        <f t="shared" si="4"/>
        <v>2015-05</v>
      </c>
      <c r="B285" t="s">
        <v>20</v>
      </c>
      <c r="C285" t="s">
        <v>76</v>
      </c>
      <c r="D285" t="s">
        <v>8</v>
      </c>
      <c r="E285" t="s">
        <v>65</v>
      </c>
      <c r="F285" s="4">
        <v>11333</v>
      </c>
    </row>
    <row r="286" spans="1:6" x14ac:dyDescent="0.25">
      <c r="A286" t="str">
        <f t="shared" si="4"/>
        <v>2015-05</v>
      </c>
      <c r="B286" t="s">
        <v>20</v>
      </c>
      <c r="C286" t="s">
        <v>76</v>
      </c>
      <c r="D286" t="s">
        <v>8</v>
      </c>
      <c r="E286" t="s">
        <v>66</v>
      </c>
      <c r="F286" s="4">
        <v>9366</v>
      </c>
    </row>
    <row r="287" spans="1:6" x14ac:dyDescent="0.25">
      <c r="A287" t="str">
        <f t="shared" si="4"/>
        <v>2015-04</v>
      </c>
      <c r="B287" t="s">
        <v>20</v>
      </c>
      <c r="C287" t="s">
        <v>77</v>
      </c>
      <c r="D287" t="s">
        <v>8</v>
      </c>
      <c r="E287" t="s">
        <v>64</v>
      </c>
      <c r="F287" s="4">
        <v>40331</v>
      </c>
    </row>
    <row r="288" spans="1:6" x14ac:dyDescent="0.25">
      <c r="A288" t="str">
        <f t="shared" si="4"/>
        <v>2015-04</v>
      </c>
      <c r="B288" t="s">
        <v>20</v>
      </c>
      <c r="C288" t="s">
        <v>77</v>
      </c>
      <c r="D288" t="s">
        <v>8</v>
      </c>
      <c r="E288" t="s">
        <v>65</v>
      </c>
      <c r="F288" s="4">
        <v>11784</v>
      </c>
    </row>
    <row r="289" spans="1:6" x14ac:dyDescent="0.25">
      <c r="A289" t="str">
        <f t="shared" si="4"/>
        <v>2015-04</v>
      </c>
      <c r="B289" t="s">
        <v>20</v>
      </c>
      <c r="C289" t="s">
        <v>77</v>
      </c>
      <c r="D289" t="s">
        <v>8</v>
      </c>
      <c r="E289" t="s">
        <v>66</v>
      </c>
      <c r="F289" s="4">
        <v>9545</v>
      </c>
    </row>
    <row r="290" spans="1:6" x14ac:dyDescent="0.25">
      <c r="A290" t="str">
        <f t="shared" si="4"/>
        <v>2015-03</v>
      </c>
      <c r="B290" t="s">
        <v>20</v>
      </c>
      <c r="C290" t="s">
        <v>63</v>
      </c>
      <c r="D290" t="s">
        <v>8</v>
      </c>
      <c r="E290" t="s">
        <v>64</v>
      </c>
      <c r="F290" s="4">
        <v>45142</v>
      </c>
    </row>
    <row r="291" spans="1:6" x14ac:dyDescent="0.25">
      <c r="A291" t="str">
        <f t="shared" si="4"/>
        <v>2015-03</v>
      </c>
      <c r="B291" t="s">
        <v>20</v>
      </c>
      <c r="C291" t="s">
        <v>63</v>
      </c>
      <c r="D291" t="s">
        <v>8</v>
      </c>
      <c r="E291" t="s">
        <v>65</v>
      </c>
      <c r="F291" s="4">
        <v>12517</v>
      </c>
    </row>
    <row r="292" spans="1:6" x14ac:dyDescent="0.25">
      <c r="A292" t="str">
        <f t="shared" si="4"/>
        <v>2015-03</v>
      </c>
      <c r="B292" t="s">
        <v>20</v>
      </c>
      <c r="C292" t="s">
        <v>63</v>
      </c>
      <c r="D292" t="s">
        <v>8</v>
      </c>
      <c r="E292" t="s">
        <v>66</v>
      </c>
      <c r="F292" s="4">
        <v>10343</v>
      </c>
    </row>
    <row r="293" spans="1:6" x14ac:dyDescent="0.25">
      <c r="A293" t="str">
        <f t="shared" si="4"/>
        <v>2015-02</v>
      </c>
      <c r="B293" t="s">
        <v>20</v>
      </c>
      <c r="C293" t="s">
        <v>67</v>
      </c>
      <c r="D293" t="s">
        <v>8</v>
      </c>
      <c r="E293" t="s">
        <v>64</v>
      </c>
      <c r="F293" s="4">
        <v>43278</v>
      </c>
    </row>
    <row r="294" spans="1:6" x14ac:dyDescent="0.25">
      <c r="A294" t="str">
        <f t="shared" si="4"/>
        <v>2015-02</v>
      </c>
      <c r="B294" t="s">
        <v>20</v>
      </c>
      <c r="C294" t="s">
        <v>67</v>
      </c>
      <c r="D294" t="s">
        <v>8</v>
      </c>
      <c r="E294" t="s">
        <v>65</v>
      </c>
      <c r="F294" s="4">
        <v>11115</v>
      </c>
    </row>
    <row r="295" spans="1:6" x14ac:dyDescent="0.25">
      <c r="A295" t="str">
        <f t="shared" si="4"/>
        <v>2015-02</v>
      </c>
      <c r="B295" t="s">
        <v>20</v>
      </c>
      <c r="C295" t="s">
        <v>67</v>
      </c>
      <c r="D295" t="s">
        <v>8</v>
      </c>
      <c r="E295" t="s">
        <v>66</v>
      </c>
      <c r="F295" s="4">
        <v>9820</v>
      </c>
    </row>
    <row r="296" spans="1:6" x14ac:dyDescent="0.25">
      <c r="A296" t="str">
        <f t="shared" si="4"/>
        <v>2015-01</v>
      </c>
      <c r="B296" t="s">
        <v>20</v>
      </c>
      <c r="C296" t="s">
        <v>68</v>
      </c>
      <c r="D296" t="s">
        <v>8</v>
      </c>
      <c r="E296" t="s">
        <v>64</v>
      </c>
      <c r="F296" s="4">
        <v>48858</v>
      </c>
    </row>
    <row r="297" spans="1:6" x14ac:dyDescent="0.25">
      <c r="A297" t="str">
        <f t="shared" si="4"/>
        <v>2015-01</v>
      </c>
      <c r="B297" t="s">
        <v>20</v>
      </c>
      <c r="C297" t="s">
        <v>68</v>
      </c>
      <c r="D297" t="s">
        <v>8</v>
      </c>
      <c r="E297" t="s">
        <v>65</v>
      </c>
      <c r="F297" s="4">
        <v>12476</v>
      </c>
    </row>
    <row r="298" spans="1:6" x14ac:dyDescent="0.25">
      <c r="A298" t="str">
        <f t="shared" si="4"/>
        <v>2015-01</v>
      </c>
      <c r="B298" t="s">
        <v>20</v>
      </c>
      <c r="C298" t="s">
        <v>68</v>
      </c>
      <c r="D298" t="s">
        <v>8</v>
      </c>
      <c r="E298" t="s">
        <v>66</v>
      </c>
      <c r="F298" s="4">
        <v>11392</v>
      </c>
    </row>
    <row r="299" spans="1:6" x14ac:dyDescent="0.25">
      <c r="A299" t="str">
        <f t="shared" si="4"/>
        <v>2014-12</v>
      </c>
      <c r="B299" t="s">
        <v>21</v>
      </c>
      <c r="C299" t="s">
        <v>69</v>
      </c>
      <c r="D299" t="s">
        <v>8</v>
      </c>
      <c r="E299" t="s">
        <v>64</v>
      </c>
      <c r="F299" s="4">
        <v>34712</v>
      </c>
    </row>
    <row r="300" spans="1:6" x14ac:dyDescent="0.25">
      <c r="A300" t="str">
        <f t="shared" si="4"/>
        <v>2014-12</v>
      </c>
      <c r="B300" t="s">
        <v>21</v>
      </c>
      <c r="C300" t="s">
        <v>69</v>
      </c>
      <c r="D300" t="s">
        <v>8</v>
      </c>
      <c r="E300" t="s">
        <v>65</v>
      </c>
      <c r="F300" s="4">
        <v>9199</v>
      </c>
    </row>
    <row r="301" spans="1:6" x14ac:dyDescent="0.25">
      <c r="A301" t="str">
        <f t="shared" si="4"/>
        <v>2014-12</v>
      </c>
      <c r="B301" t="s">
        <v>21</v>
      </c>
      <c r="C301" t="s">
        <v>69</v>
      </c>
      <c r="D301" t="s">
        <v>8</v>
      </c>
      <c r="E301" t="s">
        <v>66</v>
      </c>
      <c r="F301" s="4">
        <v>8057</v>
      </c>
    </row>
    <row r="302" spans="1:6" x14ac:dyDescent="0.25">
      <c r="A302" t="str">
        <f t="shared" si="4"/>
        <v>2014-11</v>
      </c>
      <c r="B302" t="s">
        <v>21</v>
      </c>
      <c r="C302" t="s">
        <v>70</v>
      </c>
      <c r="D302" t="s">
        <v>8</v>
      </c>
      <c r="E302" t="s">
        <v>64</v>
      </c>
      <c r="F302" s="4">
        <v>45086</v>
      </c>
    </row>
    <row r="303" spans="1:6" x14ac:dyDescent="0.25">
      <c r="A303" t="str">
        <f t="shared" si="4"/>
        <v>2014-11</v>
      </c>
      <c r="B303" t="s">
        <v>21</v>
      </c>
      <c r="C303" t="s">
        <v>70</v>
      </c>
      <c r="D303" t="s">
        <v>8</v>
      </c>
      <c r="E303" t="s">
        <v>65</v>
      </c>
      <c r="F303" s="4">
        <v>13526</v>
      </c>
    </row>
    <row r="304" spans="1:6" x14ac:dyDescent="0.25">
      <c r="A304" t="str">
        <f t="shared" si="4"/>
        <v>2014-11</v>
      </c>
      <c r="B304" t="s">
        <v>21</v>
      </c>
      <c r="C304" t="s">
        <v>70</v>
      </c>
      <c r="D304" t="s">
        <v>8</v>
      </c>
      <c r="E304" t="s">
        <v>66</v>
      </c>
      <c r="F304" s="4">
        <v>10634</v>
      </c>
    </row>
    <row r="305" spans="1:6" x14ac:dyDescent="0.25">
      <c r="A305" t="str">
        <f t="shared" si="4"/>
        <v>2014-10</v>
      </c>
      <c r="B305" t="s">
        <v>21</v>
      </c>
      <c r="C305" t="s">
        <v>71</v>
      </c>
      <c r="D305" t="s">
        <v>8</v>
      </c>
      <c r="E305" t="s">
        <v>64</v>
      </c>
      <c r="F305" s="4">
        <v>47441</v>
      </c>
    </row>
    <row r="306" spans="1:6" x14ac:dyDescent="0.25">
      <c r="A306" t="str">
        <f t="shared" si="4"/>
        <v>2014-10</v>
      </c>
      <c r="B306" t="s">
        <v>21</v>
      </c>
      <c r="C306" t="s">
        <v>71</v>
      </c>
      <c r="D306" t="s">
        <v>8</v>
      </c>
      <c r="E306" t="s">
        <v>65</v>
      </c>
      <c r="F306" s="4">
        <v>13655</v>
      </c>
    </row>
    <row r="307" spans="1:6" x14ac:dyDescent="0.25">
      <c r="A307" t="str">
        <f t="shared" si="4"/>
        <v>2014-10</v>
      </c>
      <c r="B307" t="s">
        <v>21</v>
      </c>
      <c r="C307" t="s">
        <v>71</v>
      </c>
      <c r="D307" t="s">
        <v>8</v>
      </c>
      <c r="E307" t="s">
        <v>66</v>
      </c>
      <c r="F307" s="4">
        <v>11669</v>
      </c>
    </row>
    <row r="308" spans="1:6" x14ac:dyDescent="0.25">
      <c r="A308" t="str">
        <f t="shared" si="4"/>
        <v>2014-09</v>
      </c>
      <c r="B308" t="s">
        <v>21</v>
      </c>
      <c r="C308" t="s">
        <v>72</v>
      </c>
      <c r="D308" t="s">
        <v>8</v>
      </c>
      <c r="E308" t="s">
        <v>64</v>
      </c>
      <c r="F308" s="4">
        <v>47354</v>
      </c>
    </row>
    <row r="309" spans="1:6" x14ac:dyDescent="0.25">
      <c r="A309" t="str">
        <f t="shared" si="4"/>
        <v>2014-09</v>
      </c>
      <c r="B309" t="s">
        <v>21</v>
      </c>
      <c r="C309" t="s">
        <v>72</v>
      </c>
      <c r="D309" t="s">
        <v>8</v>
      </c>
      <c r="E309" t="s">
        <v>65</v>
      </c>
      <c r="F309" s="4">
        <v>12445</v>
      </c>
    </row>
    <row r="310" spans="1:6" x14ac:dyDescent="0.25">
      <c r="A310" t="str">
        <f t="shared" si="4"/>
        <v>2014-09</v>
      </c>
      <c r="B310" t="s">
        <v>21</v>
      </c>
      <c r="C310" t="s">
        <v>72</v>
      </c>
      <c r="D310" t="s">
        <v>8</v>
      </c>
      <c r="E310" t="s">
        <v>66</v>
      </c>
      <c r="F310" s="4">
        <v>11894</v>
      </c>
    </row>
    <row r="311" spans="1:6" x14ac:dyDescent="0.25">
      <c r="A311" t="str">
        <f t="shared" si="4"/>
        <v>2014-08</v>
      </c>
      <c r="B311" t="s">
        <v>21</v>
      </c>
      <c r="C311" t="s">
        <v>73</v>
      </c>
      <c r="D311" t="s">
        <v>8</v>
      </c>
      <c r="E311" t="s">
        <v>64</v>
      </c>
      <c r="F311" s="4">
        <v>38609</v>
      </c>
    </row>
    <row r="312" spans="1:6" x14ac:dyDescent="0.25">
      <c r="A312" t="str">
        <f t="shared" si="4"/>
        <v>2014-08</v>
      </c>
      <c r="B312" t="s">
        <v>21</v>
      </c>
      <c r="C312" t="s">
        <v>73</v>
      </c>
      <c r="D312" t="s">
        <v>8</v>
      </c>
      <c r="E312" t="s">
        <v>65</v>
      </c>
      <c r="F312" s="4">
        <v>9997</v>
      </c>
    </row>
    <row r="313" spans="1:6" x14ac:dyDescent="0.25">
      <c r="A313" t="str">
        <f t="shared" si="4"/>
        <v>2014-08</v>
      </c>
      <c r="B313" t="s">
        <v>21</v>
      </c>
      <c r="C313" t="s">
        <v>73</v>
      </c>
      <c r="D313" t="s">
        <v>8</v>
      </c>
      <c r="E313" t="s">
        <v>66</v>
      </c>
      <c r="F313" s="4">
        <v>9866</v>
      </c>
    </row>
    <row r="314" spans="1:6" x14ac:dyDescent="0.25">
      <c r="A314" t="str">
        <f t="shared" si="4"/>
        <v>2014-07</v>
      </c>
      <c r="B314" t="s">
        <v>21</v>
      </c>
      <c r="C314" t="s">
        <v>74</v>
      </c>
      <c r="D314" t="s">
        <v>8</v>
      </c>
      <c r="E314" t="s">
        <v>64</v>
      </c>
      <c r="F314" s="4">
        <v>28837</v>
      </c>
    </row>
    <row r="315" spans="1:6" x14ac:dyDescent="0.25">
      <c r="A315" t="str">
        <f t="shared" si="4"/>
        <v>2014-07</v>
      </c>
      <c r="B315" t="s">
        <v>21</v>
      </c>
      <c r="C315" t="s">
        <v>74</v>
      </c>
      <c r="D315" t="s">
        <v>8</v>
      </c>
      <c r="E315" t="s">
        <v>65</v>
      </c>
      <c r="F315" s="4">
        <v>6544</v>
      </c>
    </row>
    <row r="316" spans="1:6" x14ac:dyDescent="0.25">
      <c r="A316" t="str">
        <f t="shared" si="4"/>
        <v>2014-07</v>
      </c>
      <c r="B316" t="s">
        <v>21</v>
      </c>
      <c r="C316" t="s">
        <v>74</v>
      </c>
      <c r="D316" t="s">
        <v>8</v>
      </c>
      <c r="E316" t="s">
        <v>66</v>
      </c>
      <c r="F316" s="4">
        <v>7171</v>
      </c>
    </row>
    <row r="317" spans="1:6" x14ac:dyDescent="0.25">
      <c r="A317" t="str">
        <f t="shared" si="4"/>
        <v>2014-06</v>
      </c>
      <c r="B317" t="s">
        <v>21</v>
      </c>
      <c r="C317" t="s">
        <v>75</v>
      </c>
      <c r="D317" t="s">
        <v>8</v>
      </c>
      <c r="E317" t="s">
        <v>64</v>
      </c>
      <c r="F317" s="4">
        <v>35576</v>
      </c>
    </row>
    <row r="318" spans="1:6" x14ac:dyDescent="0.25">
      <c r="A318" t="str">
        <f t="shared" si="4"/>
        <v>2014-06</v>
      </c>
      <c r="B318" t="s">
        <v>21</v>
      </c>
      <c r="C318" t="s">
        <v>75</v>
      </c>
      <c r="D318" t="s">
        <v>8</v>
      </c>
      <c r="E318" t="s">
        <v>65</v>
      </c>
      <c r="F318" s="4">
        <v>9144</v>
      </c>
    </row>
    <row r="319" spans="1:6" x14ac:dyDescent="0.25">
      <c r="A319" t="str">
        <f t="shared" si="4"/>
        <v>2014-06</v>
      </c>
      <c r="B319" t="s">
        <v>21</v>
      </c>
      <c r="C319" t="s">
        <v>75</v>
      </c>
      <c r="D319" t="s">
        <v>8</v>
      </c>
      <c r="E319" t="s">
        <v>66</v>
      </c>
      <c r="F319" s="4">
        <v>8897</v>
      </c>
    </row>
    <row r="320" spans="1:6" x14ac:dyDescent="0.25">
      <c r="A320" t="str">
        <f t="shared" si="4"/>
        <v>2014-05</v>
      </c>
      <c r="B320" t="s">
        <v>21</v>
      </c>
      <c r="C320" t="s">
        <v>76</v>
      </c>
      <c r="D320" t="s">
        <v>8</v>
      </c>
      <c r="E320" t="s">
        <v>64</v>
      </c>
      <c r="F320" s="4">
        <v>36954</v>
      </c>
    </row>
    <row r="321" spans="1:6" x14ac:dyDescent="0.25">
      <c r="A321" t="str">
        <f t="shared" si="4"/>
        <v>2014-05</v>
      </c>
      <c r="B321" t="s">
        <v>21</v>
      </c>
      <c r="C321" t="s">
        <v>76</v>
      </c>
      <c r="D321" t="s">
        <v>8</v>
      </c>
      <c r="E321" t="s">
        <v>65</v>
      </c>
      <c r="F321" s="4">
        <v>9844</v>
      </c>
    </row>
    <row r="322" spans="1:6" x14ac:dyDescent="0.25">
      <c r="A322" t="str">
        <f t="shared" si="4"/>
        <v>2014-05</v>
      </c>
      <c r="B322" t="s">
        <v>21</v>
      </c>
      <c r="C322" t="s">
        <v>76</v>
      </c>
      <c r="D322" t="s">
        <v>8</v>
      </c>
      <c r="E322" t="s">
        <v>66</v>
      </c>
      <c r="F322" s="4">
        <v>9553</v>
      </c>
    </row>
    <row r="323" spans="1:6" x14ac:dyDescent="0.25">
      <c r="A323" t="str">
        <f t="shared" ref="A323:A386" si="5">B323&amp;"-"&amp;C323</f>
        <v>2014-04</v>
      </c>
      <c r="B323" t="s">
        <v>21</v>
      </c>
      <c r="C323" t="s">
        <v>77</v>
      </c>
      <c r="D323" t="s">
        <v>8</v>
      </c>
      <c r="E323" t="s">
        <v>64</v>
      </c>
      <c r="F323" s="4">
        <v>35381</v>
      </c>
    </row>
    <row r="324" spans="1:6" x14ac:dyDescent="0.25">
      <c r="A324" t="str">
        <f t="shared" si="5"/>
        <v>2014-04</v>
      </c>
      <c r="B324" t="s">
        <v>21</v>
      </c>
      <c r="C324" t="s">
        <v>77</v>
      </c>
      <c r="D324" t="s">
        <v>8</v>
      </c>
      <c r="E324" t="s">
        <v>65</v>
      </c>
      <c r="F324" s="4">
        <v>8793</v>
      </c>
    </row>
    <row r="325" spans="1:6" x14ac:dyDescent="0.25">
      <c r="A325" t="str">
        <f t="shared" si="5"/>
        <v>2014-04</v>
      </c>
      <c r="B325" t="s">
        <v>21</v>
      </c>
      <c r="C325" t="s">
        <v>77</v>
      </c>
      <c r="D325" t="s">
        <v>8</v>
      </c>
      <c r="E325" t="s">
        <v>66</v>
      </c>
      <c r="F325" s="4">
        <v>8872</v>
      </c>
    </row>
    <row r="326" spans="1:6" x14ac:dyDescent="0.25">
      <c r="A326" t="str">
        <f t="shared" si="5"/>
        <v>2014-03</v>
      </c>
      <c r="B326" t="s">
        <v>21</v>
      </c>
      <c r="C326" t="s">
        <v>63</v>
      </c>
      <c r="D326" t="s">
        <v>8</v>
      </c>
      <c r="E326" t="s">
        <v>64</v>
      </c>
      <c r="F326" s="4">
        <v>42173</v>
      </c>
    </row>
    <row r="327" spans="1:6" x14ac:dyDescent="0.25">
      <c r="A327" t="str">
        <f t="shared" si="5"/>
        <v>2014-03</v>
      </c>
      <c r="B327" t="s">
        <v>21</v>
      </c>
      <c r="C327" t="s">
        <v>63</v>
      </c>
      <c r="D327" t="s">
        <v>8</v>
      </c>
      <c r="E327" t="s">
        <v>65</v>
      </c>
      <c r="F327" s="4">
        <v>10999</v>
      </c>
    </row>
    <row r="328" spans="1:6" x14ac:dyDescent="0.25">
      <c r="A328" t="str">
        <f t="shared" si="5"/>
        <v>2014-03</v>
      </c>
      <c r="B328" t="s">
        <v>21</v>
      </c>
      <c r="C328" t="s">
        <v>63</v>
      </c>
      <c r="D328" t="s">
        <v>8</v>
      </c>
      <c r="E328" t="s">
        <v>66</v>
      </c>
      <c r="F328" s="4">
        <v>10461</v>
      </c>
    </row>
    <row r="329" spans="1:6" x14ac:dyDescent="0.25">
      <c r="A329" t="str">
        <f t="shared" si="5"/>
        <v>2014-02</v>
      </c>
      <c r="B329" t="s">
        <v>21</v>
      </c>
      <c r="C329" t="s">
        <v>67</v>
      </c>
      <c r="D329" t="s">
        <v>8</v>
      </c>
      <c r="E329" t="s">
        <v>64</v>
      </c>
      <c r="F329" s="4">
        <v>40324</v>
      </c>
    </row>
    <row r="330" spans="1:6" x14ac:dyDescent="0.25">
      <c r="A330" t="str">
        <f t="shared" si="5"/>
        <v>2014-02</v>
      </c>
      <c r="B330" t="s">
        <v>21</v>
      </c>
      <c r="C330" t="s">
        <v>67</v>
      </c>
      <c r="D330" t="s">
        <v>8</v>
      </c>
      <c r="E330" t="s">
        <v>65</v>
      </c>
      <c r="F330" s="4">
        <v>9949</v>
      </c>
    </row>
    <row r="331" spans="1:6" x14ac:dyDescent="0.25">
      <c r="A331" t="str">
        <f t="shared" si="5"/>
        <v>2014-02</v>
      </c>
      <c r="B331" t="s">
        <v>21</v>
      </c>
      <c r="C331" t="s">
        <v>67</v>
      </c>
      <c r="D331" t="s">
        <v>8</v>
      </c>
      <c r="E331" t="s">
        <v>66</v>
      </c>
      <c r="F331" s="4">
        <v>9972</v>
      </c>
    </row>
    <row r="332" spans="1:6" x14ac:dyDescent="0.25">
      <c r="A332" t="str">
        <f t="shared" si="5"/>
        <v>2014-01</v>
      </c>
      <c r="B332" t="s">
        <v>21</v>
      </c>
      <c r="C332" t="s">
        <v>68</v>
      </c>
      <c r="D332" t="s">
        <v>8</v>
      </c>
      <c r="E332" t="s">
        <v>64</v>
      </c>
      <c r="F332" s="4">
        <v>46987</v>
      </c>
    </row>
    <row r="333" spans="1:6" x14ac:dyDescent="0.25">
      <c r="A333" t="str">
        <f t="shared" si="5"/>
        <v>2014-01</v>
      </c>
      <c r="B333" t="s">
        <v>21</v>
      </c>
      <c r="C333" t="s">
        <v>68</v>
      </c>
      <c r="D333" t="s">
        <v>8</v>
      </c>
      <c r="E333" t="s">
        <v>65</v>
      </c>
      <c r="F333" s="4">
        <v>11713</v>
      </c>
    </row>
    <row r="334" spans="1:6" x14ac:dyDescent="0.25">
      <c r="A334" t="str">
        <f t="shared" si="5"/>
        <v>2014-01</v>
      </c>
      <c r="B334" t="s">
        <v>21</v>
      </c>
      <c r="C334" t="s">
        <v>68</v>
      </c>
      <c r="D334" t="s">
        <v>8</v>
      </c>
      <c r="E334" t="s">
        <v>66</v>
      </c>
      <c r="F334" s="4">
        <v>11853</v>
      </c>
    </row>
    <row r="335" spans="1:6" x14ac:dyDescent="0.25">
      <c r="A335" t="str">
        <f t="shared" si="5"/>
        <v>2013-12</v>
      </c>
      <c r="B335" t="s">
        <v>22</v>
      </c>
      <c r="C335" t="s">
        <v>69</v>
      </c>
      <c r="D335" t="s">
        <v>8</v>
      </c>
      <c r="E335" t="s">
        <v>64</v>
      </c>
      <c r="F335" s="4">
        <v>30741</v>
      </c>
    </row>
    <row r="336" spans="1:6" x14ac:dyDescent="0.25">
      <c r="A336" t="str">
        <f t="shared" si="5"/>
        <v>2013-12</v>
      </c>
      <c r="B336" t="s">
        <v>22</v>
      </c>
      <c r="C336" t="s">
        <v>69</v>
      </c>
      <c r="D336" t="s">
        <v>8</v>
      </c>
      <c r="E336" t="s">
        <v>65</v>
      </c>
      <c r="F336" s="4">
        <v>7605</v>
      </c>
    </row>
    <row r="337" spans="1:6" x14ac:dyDescent="0.25">
      <c r="A337" t="str">
        <f t="shared" si="5"/>
        <v>2013-12</v>
      </c>
      <c r="B337" t="s">
        <v>22</v>
      </c>
      <c r="C337" t="s">
        <v>69</v>
      </c>
      <c r="D337" t="s">
        <v>8</v>
      </c>
      <c r="E337" t="s">
        <v>66</v>
      </c>
      <c r="F337" s="4">
        <v>7805</v>
      </c>
    </row>
    <row r="338" spans="1:6" x14ac:dyDescent="0.25">
      <c r="A338" t="str">
        <f t="shared" si="5"/>
        <v>2013-11</v>
      </c>
      <c r="B338" t="s">
        <v>22</v>
      </c>
      <c r="C338" t="s">
        <v>70</v>
      </c>
      <c r="D338" t="s">
        <v>8</v>
      </c>
      <c r="E338" t="s">
        <v>64</v>
      </c>
      <c r="F338" s="4">
        <v>41339</v>
      </c>
    </row>
    <row r="339" spans="1:6" x14ac:dyDescent="0.25">
      <c r="A339" t="str">
        <f t="shared" si="5"/>
        <v>2013-11</v>
      </c>
      <c r="B339" t="s">
        <v>22</v>
      </c>
      <c r="C339" t="s">
        <v>70</v>
      </c>
      <c r="D339" t="s">
        <v>8</v>
      </c>
      <c r="E339" t="s">
        <v>65</v>
      </c>
      <c r="F339" s="4">
        <v>11221</v>
      </c>
    </row>
    <row r="340" spans="1:6" x14ac:dyDescent="0.25">
      <c r="A340" t="str">
        <f t="shared" si="5"/>
        <v>2013-11</v>
      </c>
      <c r="B340" t="s">
        <v>22</v>
      </c>
      <c r="C340" t="s">
        <v>70</v>
      </c>
      <c r="D340" t="s">
        <v>8</v>
      </c>
      <c r="E340" t="s">
        <v>66</v>
      </c>
      <c r="F340" s="4">
        <v>10591</v>
      </c>
    </row>
    <row r="341" spans="1:6" x14ac:dyDescent="0.25">
      <c r="A341" t="str">
        <f t="shared" si="5"/>
        <v>2013-10</v>
      </c>
      <c r="B341" t="s">
        <v>22</v>
      </c>
      <c r="C341" t="s">
        <v>71</v>
      </c>
      <c r="D341" t="s">
        <v>8</v>
      </c>
      <c r="E341" t="s">
        <v>64</v>
      </c>
      <c r="F341" s="4">
        <v>44180</v>
      </c>
    </row>
    <row r="342" spans="1:6" x14ac:dyDescent="0.25">
      <c r="A342" t="str">
        <f t="shared" si="5"/>
        <v>2013-10</v>
      </c>
      <c r="B342" t="s">
        <v>22</v>
      </c>
      <c r="C342" t="s">
        <v>71</v>
      </c>
      <c r="D342" t="s">
        <v>8</v>
      </c>
      <c r="E342" t="s">
        <v>65</v>
      </c>
      <c r="F342" s="4">
        <v>11584</v>
      </c>
    </row>
    <row r="343" spans="1:6" x14ac:dyDescent="0.25">
      <c r="A343" t="str">
        <f t="shared" si="5"/>
        <v>2013-10</v>
      </c>
      <c r="B343" t="s">
        <v>22</v>
      </c>
      <c r="C343" t="s">
        <v>71</v>
      </c>
      <c r="D343" t="s">
        <v>8</v>
      </c>
      <c r="E343" t="s">
        <v>66</v>
      </c>
      <c r="F343" s="4">
        <v>11741</v>
      </c>
    </row>
    <row r="344" spans="1:6" x14ac:dyDescent="0.25">
      <c r="A344" t="str">
        <f t="shared" si="5"/>
        <v>2013-09</v>
      </c>
      <c r="B344" t="s">
        <v>22</v>
      </c>
      <c r="C344" t="s">
        <v>72</v>
      </c>
      <c r="D344" t="s">
        <v>8</v>
      </c>
      <c r="E344" t="s">
        <v>64</v>
      </c>
      <c r="F344" s="4">
        <v>43199</v>
      </c>
    </row>
    <row r="345" spans="1:6" x14ac:dyDescent="0.25">
      <c r="A345" t="str">
        <f t="shared" si="5"/>
        <v>2013-09</v>
      </c>
      <c r="B345" t="s">
        <v>22</v>
      </c>
      <c r="C345" t="s">
        <v>72</v>
      </c>
      <c r="D345" t="s">
        <v>8</v>
      </c>
      <c r="E345" t="s">
        <v>65</v>
      </c>
      <c r="F345" s="4">
        <v>11006</v>
      </c>
    </row>
    <row r="346" spans="1:6" x14ac:dyDescent="0.25">
      <c r="A346" t="str">
        <f t="shared" si="5"/>
        <v>2013-09</v>
      </c>
      <c r="B346" t="s">
        <v>22</v>
      </c>
      <c r="C346" t="s">
        <v>72</v>
      </c>
      <c r="D346" t="s">
        <v>8</v>
      </c>
      <c r="E346" t="s">
        <v>66</v>
      </c>
      <c r="F346" s="4">
        <v>11284</v>
      </c>
    </row>
    <row r="347" spans="1:6" x14ac:dyDescent="0.25">
      <c r="A347" t="str">
        <f t="shared" si="5"/>
        <v>2013-08</v>
      </c>
      <c r="B347" t="s">
        <v>22</v>
      </c>
      <c r="C347" t="s">
        <v>73</v>
      </c>
      <c r="D347" t="s">
        <v>8</v>
      </c>
      <c r="E347" t="s">
        <v>64</v>
      </c>
      <c r="F347" s="4">
        <v>37715</v>
      </c>
    </row>
    <row r="348" spans="1:6" x14ac:dyDescent="0.25">
      <c r="A348" t="str">
        <f t="shared" si="5"/>
        <v>2013-08</v>
      </c>
      <c r="B348" t="s">
        <v>22</v>
      </c>
      <c r="C348" t="s">
        <v>73</v>
      </c>
      <c r="D348" t="s">
        <v>8</v>
      </c>
      <c r="E348" t="s">
        <v>65</v>
      </c>
      <c r="F348" s="4">
        <v>9411</v>
      </c>
    </row>
    <row r="349" spans="1:6" x14ac:dyDescent="0.25">
      <c r="A349" t="str">
        <f t="shared" si="5"/>
        <v>2013-08</v>
      </c>
      <c r="B349" t="s">
        <v>22</v>
      </c>
      <c r="C349" t="s">
        <v>73</v>
      </c>
      <c r="D349" t="s">
        <v>8</v>
      </c>
      <c r="E349" t="s">
        <v>66</v>
      </c>
      <c r="F349" s="4">
        <v>9949</v>
      </c>
    </row>
    <row r="350" spans="1:6" x14ac:dyDescent="0.25">
      <c r="A350" t="str">
        <f t="shared" si="5"/>
        <v>2013-07</v>
      </c>
      <c r="B350" t="s">
        <v>22</v>
      </c>
      <c r="C350" t="s">
        <v>74</v>
      </c>
      <c r="D350" t="s">
        <v>8</v>
      </c>
      <c r="E350" t="s">
        <v>64</v>
      </c>
      <c r="F350" s="4">
        <v>28183</v>
      </c>
    </row>
    <row r="351" spans="1:6" x14ac:dyDescent="0.25">
      <c r="A351" t="str">
        <f t="shared" si="5"/>
        <v>2013-07</v>
      </c>
      <c r="B351" t="s">
        <v>22</v>
      </c>
      <c r="C351" t="s">
        <v>74</v>
      </c>
      <c r="D351" t="s">
        <v>8</v>
      </c>
      <c r="E351" t="s">
        <v>65</v>
      </c>
      <c r="F351" s="4">
        <v>6261</v>
      </c>
    </row>
    <row r="352" spans="1:6" x14ac:dyDescent="0.25">
      <c r="A352" t="str">
        <f t="shared" si="5"/>
        <v>2013-07</v>
      </c>
      <c r="B352" t="s">
        <v>22</v>
      </c>
      <c r="C352" t="s">
        <v>74</v>
      </c>
      <c r="D352" t="s">
        <v>8</v>
      </c>
      <c r="E352" t="s">
        <v>66</v>
      </c>
      <c r="F352" s="4">
        <v>7036</v>
      </c>
    </row>
    <row r="353" spans="1:6" x14ac:dyDescent="0.25">
      <c r="A353" t="str">
        <f t="shared" si="5"/>
        <v>2013-06</v>
      </c>
      <c r="B353" t="s">
        <v>22</v>
      </c>
      <c r="C353" t="s">
        <v>75</v>
      </c>
      <c r="D353" t="s">
        <v>8</v>
      </c>
      <c r="E353" t="s">
        <v>64</v>
      </c>
      <c r="F353" s="4">
        <v>30232</v>
      </c>
    </row>
    <row r="354" spans="1:6" x14ac:dyDescent="0.25">
      <c r="A354" t="str">
        <f t="shared" si="5"/>
        <v>2013-06</v>
      </c>
      <c r="B354" t="s">
        <v>22</v>
      </c>
      <c r="C354" t="s">
        <v>75</v>
      </c>
      <c r="D354" t="s">
        <v>8</v>
      </c>
      <c r="E354" t="s">
        <v>65</v>
      </c>
      <c r="F354" s="4">
        <v>7204</v>
      </c>
    </row>
    <row r="355" spans="1:6" x14ac:dyDescent="0.25">
      <c r="A355" t="str">
        <f t="shared" si="5"/>
        <v>2013-06</v>
      </c>
      <c r="B355" t="s">
        <v>22</v>
      </c>
      <c r="C355" t="s">
        <v>75</v>
      </c>
      <c r="D355" t="s">
        <v>8</v>
      </c>
      <c r="E355" t="s">
        <v>66</v>
      </c>
      <c r="F355" s="4">
        <v>7940</v>
      </c>
    </row>
    <row r="356" spans="1:6" x14ac:dyDescent="0.25">
      <c r="A356" t="str">
        <f t="shared" si="5"/>
        <v>2013-05</v>
      </c>
      <c r="B356" t="s">
        <v>22</v>
      </c>
      <c r="C356" t="s">
        <v>76</v>
      </c>
      <c r="D356" t="s">
        <v>8</v>
      </c>
      <c r="E356" t="s">
        <v>64</v>
      </c>
      <c r="F356" s="4">
        <v>36374</v>
      </c>
    </row>
    <row r="357" spans="1:6" x14ac:dyDescent="0.25">
      <c r="A357" t="str">
        <f t="shared" si="5"/>
        <v>2013-05</v>
      </c>
      <c r="B357" t="s">
        <v>22</v>
      </c>
      <c r="C357" t="s">
        <v>76</v>
      </c>
      <c r="D357" t="s">
        <v>8</v>
      </c>
      <c r="E357" t="s">
        <v>65</v>
      </c>
      <c r="F357" s="4">
        <v>9142</v>
      </c>
    </row>
    <row r="358" spans="1:6" x14ac:dyDescent="0.25">
      <c r="A358" t="str">
        <f t="shared" si="5"/>
        <v>2013-05</v>
      </c>
      <c r="B358" t="s">
        <v>22</v>
      </c>
      <c r="C358" t="s">
        <v>76</v>
      </c>
      <c r="D358" t="s">
        <v>8</v>
      </c>
      <c r="E358" t="s">
        <v>66</v>
      </c>
      <c r="F358" s="4">
        <v>9392</v>
      </c>
    </row>
    <row r="359" spans="1:6" x14ac:dyDescent="0.25">
      <c r="A359" t="str">
        <f t="shared" si="5"/>
        <v>2013-04</v>
      </c>
      <c r="B359" t="s">
        <v>22</v>
      </c>
      <c r="C359" t="s">
        <v>77</v>
      </c>
      <c r="D359" t="s">
        <v>8</v>
      </c>
      <c r="E359" t="s">
        <v>64</v>
      </c>
      <c r="F359" s="4">
        <v>38958</v>
      </c>
    </row>
    <row r="360" spans="1:6" x14ac:dyDescent="0.25">
      <c r="A360" t="str">
        <f t="shared" si="5"/>
        <v>2013-04</v>
      </c>
      <c r="B360" t="s">
        <v>22</v>
      </c>
      <c r="C360" t="s">
        <v>77</v>
      </c>
      <c r="D360" t="s">
        <v>8</v>
      </c>
      <c r="E360" t="s">
        <v>65</v>
      </c>
      <c r="F360" s="4">
        <v>9815</v>
      </c>
    </row>
    <row r="361" spans="1:6" x14ac:dyDescent="0.25">
      <c r="A361" t="str">
        <f t="shared" si="5"/>
        <v>2013-04</v>
      </c>
      <c r="B361" t="s">
        <v>22</v>
      </c>
      <c r="C361" t="s">
        <v>77</v>
      </c>
      <c r="D361" t="s">
        <v>8</v>
      </c>
      <c r="E361" t="s">
        <v>66</v>
      </c>
      <c r="F361" s="4">
        <v>9776</v>
      </c>
    </row>
    <row r="362" spans="1:6" x14ac:dyDescent="0.25">
      <c r="A362" t="str">
        <f t="shared" si="5"/>
        <v>2013-03</v>
      </c>
      <c r="B362" t="s">
        <v>22</v>
      </c>
      <c r="C362" t="s">
        <v>63</v>
      </c>
      <c r="D362" t="s">
        <v>8</v>
      </c>
      <c r="E362" t="s">
        <v>64</v>
      </c>
      <c r="F362" s="4">
        <v>36261</v>
      </c>
    </row>
    <row r="363" spans="1:6" x14ac:dyDescent="0.25">
      <c r="A363" t="str">
        <f t="shared" si="5"/>
        <v>2013-03</v>
      </c>
      <c r="B363" t="s">
        <v>22</v>
      </c>
      <c r="C363" t="s">
        <v>63</v>
      </c>
      <c r="D363" t="s">
        <v>8</v>
      </c>
      <c r="E363" t="s">
        <v>65</v>
      </c>
      <c r="F363" s="4">
        <v>8481</v>
      </c>
    </row>
    <row r="364" spans="1:6" x14ac:dyDescent="0.25">
      <c r="A364" t="str">
        <f t="shared" si="5"/>
        <v>2013-03</v>
      </c>
      <c r="B364" t="s">
        <v>22</v>
      </c>
      <c r="C364" t="s">
        <v>63</v>
      </c>
      <c r="D364" t="s">
        <v>8</v>
      </c>
      <c r="E364" t="s">
        <v>66</v>
      </c>
      <c r="F364" s="4">
        <v>8588</v>
      </c>
    </row>
    <row r="365" spans="1:6" x14ac:dyDescent="0.25">
      <c r="A365" t="str">
        <f t="shared" si="5"/>
        <v>2013-02</v>
      </c>
      <c r="B365" t="s">
        <v>22</v>
      </c>
      <c r="C365" t="s">
        <v>67</v>
      </c>
      <c r="D365" t="s">
        <v>8</v>
      </c>
      <c r="E365" t="s">
        <v>64</v>
      </c>
      <c r="F365" s="4">
        <v>38777</v>
      </c>
    </row>
    <row r="366" spans="1:6" x14ac:dyDescent="0.25">
      <c r="A366" t="str">
        <f t="shared" si="5"/>
        <v>2013-02</v>
      </c>
      <c r="B366" t="s">
        <v>22</v>
      </c>
      <c r="C366" t="s">
        <v>67</v>
      </c>
      <c r="D366" t="s">
        <v>8</v>
      </c>
      <c r="E366" t="s">
        <v>65</v>
      </c>
      <c r="F366" s="4">
        <v>8578</v>
      </c>
    </row>
    <row r="367" spans="1:6" x14ac:dyDescent="0.25">
      <c r="A367" t="str">
        <f t="shared" si="5"/>
        <v>2013-02</v>
      </c>
      <c r="B367" t="s">
        <v>22</v>
      </c>
      <c r="C367" t="s">
        <v>67</v>
      </c>
      <c r="D367" t="s">
        <v>8</v>
      </c>
      <c r="E367" t="s">
        <v>66</v>
      </c>
      <c r="F367" s="4">
        <v>9099</v>
      </c>
    </row>
    <row r="368" spans="1:6" x14ac:dyDescent="0.25">
      <c r="A368" t="str">
        <f t="shared" si="5"/>
        <v>2013-01</v>
      </c>
      <c r="B368" t="s">
        <v>22</v>
      </c>
      <c r="C368" t="s">
        <v>68</v>
      </c>
      <c r="D368" t="s">
        <v>8</v>
      </c>
      <c r="E368" t="s">
        <v>64</v>
      </c>
      <c r="F368" s="4">
        <v>47696</v>
      </c>
    </row>
    <row r="369" spans="1:6" x14ac:dyDescent="0.25">
      <c r="A369" t="str">
        <f t="shared" si="5"/>
        <v>2013-01</v>
      </c>
      <c r="B369" t="s">
        <v>22</v>
      </c>
      <c r="C369" t="s">
        <v>68</v>
      </c>
      <c r="D369" t="s">
        <v>8</v>
      </c>
      <c r="E369" t="s">
        <v>65</v>
      </c>
      <c r="F369" s="4">
        <v>10815</v>
      </c>
    </row>
    <row r="370" spans="1:6" x14ac:dyDescent="0.25">
      <c r="A370" t="str">
        <f t="shared" si="5"/>
        <v>2013-01</v>
      </c>
      <c r="B370" t="s">
        <v>22</v>
      </c>
      <c r="C370" t="s">
        <v>68</v>
      </c>
      <c r="D370" t="s">
        <v>8</v>
      </c>
      <c r="E370" t="s">
        <v>66</v>
      </c>
      <c r="F370" s="4">
        <v>11366</v>
      </c>
    </row>
    <row r="371" spans="1:6" x14ac:dyDescent="0.25">
      <c r="A371" t="str">
        <f t="shared" si="5"/>
        <v>2012-12</v>
      </c>
      <c r="B371" t="s">
        <v>23</v>
      </c>
      <c r="C371" t="s">
        <v>69</v>
      </c>
      <c r="D371" t="s">
        <v>8</v>
      </c>
      <c r="E371" t="s">
        <v>64</v>
      </c>
      <c r="F371" s="4">
        <v>28280</v>
      </c>
    </row>
    <row r="372" spans="1:6" x14ac:dyDescent="0.25">
      <c r="A372" t="str">
        <f t="shared" si="5"/>
        <v>2012-12</v>
      </c>
      <c r="B372" t="s">
        <v>23</v>
      </c>
      <c r="C372" t="s">
        <v>69</v>
      </c>
      <c r="D372" t="s">
        <v>8</v>
      </c>
      <c r="E372" t="s">
        <v>65</v>
      </c>
      <c r="F372" s="4">
        <v>6049</v>
      </c>
    </row>
    <row r="373" spans="1:6" x14ac:dyDescent="0.25">
      <c r="A373" t="str">
        <f t="shared" si="5"/>
        <v>2012-12</v>
      </c>
      <c r="B373" t="s">
        <v>23</v>
      </c>
      <c r="C373" t="s">
        <v>69</v>
      </c>
      <c r="D373" t="s">
        <v>8</v>
      </c>
      <c r="E373" t="s">
        <v>66</v>
      </c>
      <c r="F373" s="4">
        <v>6975</v>
      </c>
    </row>
    <row r="374" spans="1:6" x14ac:dyDescent="0.25">
      <c r="A374" t="str">
        <f t="shared" si="5"/>
        <v>2012-11</v>
      </c>
      <c r="B374" t="s">
        <v>23</v>
      </c>
      <c r="C374" t="s">
        <v>70</v>
      </c>
      <c r="D374" t="s">
        <v>8</v>
      </c>
      <c r="E374" t="s">
        <v>64</v>
      </c>
      <c r="F374" s="4">
        <v>39408</v>
      </c>
    </row>
    <row r="375" spans="1:6" x14ac:dyDescent="0.25">
      <c r="A375" t="str">
        <f t="shared" si="5"/>
        <v>2012-11</v>
      </c>
      <c r="B375" t="s">
        <v>23</v>
      </c>
      <c r="C375" t="s">
        <v>70</v>
      </c>
      <c r="D375" t="s">
        <v>8</v>
      </c>
      <c r="E375" t="s">
        <v>65</v>
      </c>
      <c r="F375" s="4">
        <v>9789</v>
      </c>
    </row>
    <row r="376" spans="1:6" x14ac:dyDescent="0.25">
      <c r="A376" t="str">
        <f t="shared" si="5"/>
        <v>2012-11</v>
      </c>
      <c r="B376" t="s">
        <v>23</v>
      </c>
      <c r="C376" t="s">
        <v>70</v>
      </c>
      <c r="D376" t="s">
        <v>8</v>
      </c>
      <c r="E376" t="s">
        <v>66</v>
      </c>
      <c r="F376" s="4">
        <v>10129</v>
      </c>
    </row>
    <row r="377" spans="1:6" x14ac:dyDescent="0.25">
      <c r="A377" t="str">
        <f t="shared" si="5"/>
        <v>2012-10</v>
      </c>
      <c r="B377" t="s">
        <v>23</v>
      </c>
      <c r="C377" t="s">
        <v>71</v>
      </c>
      <c r="D377" t="s">
        <v>8</v>
      </c>
      <c r="E377" t="s">
        <v>64</v>
      </c>
      <c r="F377" s="4">
        <v>42251</v>
      </c>
    </row>
    <row r="378" spans="1:6" x14ac:dyDescent="0.25">
      <c r="A378" t="str">
        <f t="shared" si="5"/>
        <v>2012-10</v>
      </c>
      <c r="B378" t="s">
        <v>23</v>
      </c>
      <c r="C378" t="s">
        <v>71</v>
      </c>
      <c r="D378" t="s">
        <v>8</v>
      </c>
      <c r="E378" t="s">
        <v>65</v>
      </c>
      <c r="F378" s="4">
        <v>10249</v>
      </c>
    </row>
    <row r="379" spans="1:6" x14ac:dyDescent="0.25">
      <c r="A379" t="str">
        <f t="shared" si="5"/>
        <v>2012-10</v>
      </c>
      <c r="B379" t="s">
        <v>23</v>
      </c>
      <c r="C379" t="s">
        <v>71</v>
      </c>
      <c r="D379" t="s">
        <v>8</v>
      </c>
      <c r="E379" t="s">
        <v>66</v>
      </c>
      <c r="F379" s="4">
        <v>11007</v>
      </c>
    </row>
    <row r="380" spans="1:6" x14ac:dyDescent="0.25">
      <c r="A380" t="str">
        <f t="shared" si="5"/>
        <v>2012-09</v>
      </c>
      <c r="B380" t="s">
        <v>23</v>
      </c>
      <c r="C380" t="s">
        <v>72</v>
      </c>
      <c r="D380" t="s">
        <v>8</v>
      </c>
      <c r="E380" t="s">
        <v>64</v>
      </c>
      <c r="F380" s="4">
        <v>37563</v>
      </c>
    </row>
    <row r="381" spans="1:6" x14ac:dyDescent="0.25">
      <c r="A381" t="str">
        <f t="shared" si="5"/>
        <v>2012-09</v>
      </c>
      <c r="B381" t="s">
        <v>23</v>
      </c>
      <c r="C381" t="s">
        <v>72</v>
      </c>
      <c r="D381" t="s">
        <v>8</v>
      </c>
      <c r="E381" t="s">
        <v>65</v>
      </c>
      <c r="F381" s="4">
        <v>8782</v>
      </c>
    </row>
    <row r="382" spans="1:6" x14ac:dyDescent="0.25">
      <c r="A382" t="str">
        <f t="shared" si="5"/>
        <v>2012-09</v>
      </c>
      <c r="B382" t="s">
        <v>23</v>
      </c>
      <c r="C382" t="s">
        <v>72</v>
      </c>
      <c r="D382" t="s">
        <v>8</v>
      </c>
      <c r="E382" t="s">
        <v>66</v>
      </c>
      <c r="F382" s="4">
        <v>9561</v>
      </c>
    </row>
    <row r="383" spans="1:6" x14ac:dyDescent="0.25">
      <c r="A383" t="str">
        <f t="shared" si="5"/>
        <v>2012-08</v>
      </c>
      <c r="B383" t="s">
        <v>23</v>
      </c>
      <c r="C383" t="s">
        <v>73</v>
      </c>
      <c r="D383" t="s">
        <v>8</v>
      </c>
      <c r="E383" t="s">
        <v>64</v>
      </c>
      <c r="F383" s="4">
        <v>36635</v>
      </c>
    </row>
    <row r="384" spans="1:6" x14ac:dyDescent="0.25">
      <c r="A384" t="str">
        <f t="shared" si="5"/>
        <v>2012-08</v>
      </c>
      <c r="B384" t="s">
        <v>23</v>
      </c>
      <c r="C384" t="s">
        <v>73</v>
      </c>
      <c r="D384" t="s">
        <v>8</v>
      </c>
      <c r="E384" t="s">
        <v>65</v>
      </c>
      <c r="F384" s="4">
        <v>8323</v>
      </c>
    </row>
    <row r="385" spans="1:6" x14ac:dyDescent="0.25">
      <c r="A385" t="str">
        <f t="shared" si="5"/>
        <v>2012-08</v>
      </c>
      <c r="B385" t="s">
        <v>23</v>
      </c>
      <c r="C385" t="s">
        <v>73</v>
      </c>
      <c r="D385" t="s">
        <v>8</v>
      </c>
      <c r="E385" t="s">
        <v>66</v>
      </c>
      <c r="F385" s="4">
        <v>9782</v>
      </c>
    </row>
    <row r="386" spans="1:6" x14ac:dyDescent="0.25">
      <c r="A386" t="str">
        <f t="shared" si="5"/>
        <v>2012-07</v>
      </c>
      <c r="B386" t="s">
        <v>23</v>
      </c>
      <c r="C386" t="s">
        <v>74</v>
      </c>
      <c r="D386" t="s">
        <v>8</v>
      </c>
      <c r="E386" t="s">
        <v>64</v>
      </c>
      <c r="F386" s="4">
        <v>25180</v>
      </c>
    </row>
    <row r="387" spans="1:6" x14ac:dyDescent="0.25">
      <c r="A387" t="str">
        <f t="shared" ref="A387:A450" si="6">B387&amp;"-"&amp;C387</f>
        <v>2012-07</v>
      </c>
      <c r="B387" t="s">
        <v>23</v>
      </c>
      <c r="C387" t="s">
        <v>74</v>
      </c>
      <c r="D387" t="s">
        <v>8</v>
      </c>
      <c r="E387" t="s">
        <v>65</v>
      </c>
      <c r="F387" s="4">
        <v>5158</v>
      </c>
    </row>
    <row r="388" spans="1:6" x14ac:dyDescent="0.25">
      <c r="A388" t="str">
        <f t="shared" si="6"/>
        <v>2012-07</v>
      </c>
      <c r="B388" t="s">
        <v>23</v>
      </c>
      <c r="C388" t="s">
        <v>74</v>
      </c>
      <c r="D388" t="s">
        <v>8</v>
      </c>
      <c r="E388" t="s">
        <v>66</v>
      </c>
      <c r="F388" s="4">
        <v>6099</v>
      </c>
    </row>
    <row r="389" spans="1:6" x14ac:dyDescent="0.25">
      <c r="A389" t="str">
        <f t="shared" si="6"/>
        <v>2012-06</v>
      </c>
      <c r="B389" t="s">
        <v>23</v>
      </c>
      <c r="C389" t="s">
        <v>75</v>
      </c>
      <c r="D389" t="s">
        <v>8</v>
      </c>
      <c r="E389" t="s">
        <v>64</v>
      </c>
      <c r="F389" s="4">
        <v>29495</v>
      </c>
    </row>
    <row r="390" spans="1:6" x14ac:dyDescent="0.25">
      <c r="A390" t="str">
        <f t="shared" si="6"/>
        <v>2012-06</v>
      </c>
      <c r="B390" t="s">
        <v>23</v>
      </c>
      <c r="C390" t="s">
        <v>75</v>
      </c>
      <c r="D390" t="s">
        <v>8</v>
      </c>
      <c r="E390" t="s">
        <v>65</v>
      </c>
      <c r="F390" s="4">
        <v>6720</v>
      </c>
    </row>
    <row r="391" spans="1:6" x14ac:dyDescent="0.25">
      <c r="A391" t="str">
        <f t="shared" si="6"/>
        <v>2012-06</v>
      </c>
      <c r="B391" t="s">
        <v>23</v>
      </c>
      <c r="C391" t="s">
        <v>75</v>
      </c>
      <c r="D391" t="s">
        <v>8</v>
      </c>
      <c r="E391" t="s">
        <v>66</v>
      </c>
      <c r="F391" s="4">
        <v>7588</v>
      </c>
    </row>
    <row r="392" spans="1:6" x14ac:dyDescent="0.25">
      <c r="A392" t="str">
        <f t="shared" si="6"/>
        <v>2012-05</v>
      </c>
      <c r="B392" t="s">
        <v>23</v>
      </c>
      <c r="C392" t="s">
        <v>76</v>
      </c>
      <c r="D392" t="s">
        <v>8</v>
      </c>
      <c r="E392" t="s">
        <v>64</v>
      </c>
      <c r="F392" s="4">
        <v>35033</v>
      </c>
    </row>
    <row r="393" spans="1:6" x14ac:dyDescent="0.25">
      <c r="A393" t="str">
        <f t="shared" si="6"/>
        <v>2012-05</v>
      </c>
      <c r="B393" t="s">
        <v>23</v>
      </c>
      <c r="C393" t="s">
        <v>76</v>
      </c>
      <c r="D393" t="s">
        <v>8</v>
      </c>
      <c r="E393" t="s">
        <v>65</v>
      </c>
      <c r="F393" s="4">
        <v>8098</v>
      </c>
    </row>
    <row r="394" spans="1:6" x14ac:dyDescent="0.25">
      <c r="A394" t="str">
        <f t="shared" si="6"/>
        <v>2012-05</v>
      </c>
      <c r="B394" t="s">
        <v>23</v>
      </c>
      <c r="C394" t="s">
        <v>76</v>
      </c>
      <c r="D394" t="s">
        <v>8</v>
      </c>
      <c r="E394" t="s">
        <v>66</v>
      </c>
      <c r="F394" s="4">
        <v>9088</v>
      </c>
    </row>
    <row r="395" spans="1:6" x14ac:dyDescent="0.25">
      <c r="A395" t="str">
        <f t="shared" si="6"/>
        <v>2012-04</v>
      </c>
      <c r="B395" t="s">
        <v>23</v>
      </c>
      <c r="C395" t="s">
        <v>77</v>
      </c>
      <c r="D395" t="s">
        <v>8</v>
      </c>
      <c r="E395" t="s">
        <v>64</v>
      </c>
      <c r="F395" s="4">
        <v>31738</v>
      </c>
    </row>
    <row r="396" spans="1:6" x14ac:dyDescent="0.25">
      <c r="A396" t="str">
        <f t="shared" si="6"/>
        <v>2012-04</v>
      </c>
      <c r="B396" t="s">
        <v>23</v>
      </c>
      <c r="C396" t="s">
        <v>77</v>
      </c>
      <c r="D396" t="s">
        <v>8</v>
      </c>
      <c r="E396" t="s">
        <v>65</v>
      </c>
      <c r="F396" s="4">
        <v>7156</v>
      </c>
    </row>
    <row r="397" spans="1:6" x14ac:dyDescent="0.25">
      <c r="A397" t="str">
        <f t="shared" si="6"/>
        <v>2012-04</v>
      </c>
      <c r="B397" t="s">
        <v>23</v>
      </c>
      <c r="C397" t="s">
        <v>77</v>
      </c>
      <c r="D397" t="s">
        <v>8</v>
      </c>
      <c r="E397" t="s">
        <v>66</v>
      </c>
      <c r="F397" s="4">
        <v>7999</v>
      </c>
    </row>
    <row r="398" spans="1:6" x14ac:dyDescent="0.25">
      <c r="A398" t="str">
        <f t="shared" si="6"/>
        <v>2012-03</v>
      </c>
      <c r="B398" t="s">
        <v>23</v>
      </c>
      <c r="C398" t="s">
        <v>63</v>
      </c>
      <c r="D398" t="s">
        <v>8</v>
      </c>
      <c r="E398" t="s">
        <v>64</v>
      </c>
      <c r="F398" s="4">
        <v>36699</v>
      </c>
    </row>
    <row r="399" spans="1:6" x14ac:dyDescent="0.25">
      <c r="A399" t="str">
        <f t="shared" si="6"/>
        <v>2012-03</v>
      </c>
      <c r="B399" t="s">
        <v>23</v>
      </c>
      <c r="C399" t="s">
        <v>63</v>
      </c>
      <c r="D399" t="s">
        <v>8</v>
      </c>
      <c r="E399" t="s">
        <v>65</v>
      </c>
      <c r="F399" s="4">
        <v>7984</v>
      </c>
    </row>
    <row r="400" spans="1:6" x14ac:dyDescent="0.25">
      <c r="A400" t="str">
        <f t="shared" si="6"/>
        <v>2012-03</v>
      </c>
      <c r="B400" t="s">
        <v>23</v>
      </c>
      <c r="C400" t="s">
        <v>63</v>
      </c>
      <c r="D400" t="s">
        <v>8</v>
      </c>
      <c r="E400" t="s">
        <v>66</v>
      </c>
      <c r="F400" s="4">
        <v>8990</v>
      </c>
    </row>
    <row r="401" spans="1:6" x14ac:dyDescent="0.25">
      <c r="A401" t="str">
        <f t="shared" si="6"/>
        <v>2012-02</v>
      </c>
      <c r="B401" t="s">
        <v>23</v>
      </c>
      <c r="C401" t="s">
        <v>67</v>
      </c>
      <c r="D401" t="s">
        <v>8</v>
      </c>
      <c r="E401" t="s">
        <v>64</v>
      </c>
      <c r="F401" s="4">
        <v>38762</v>
      </c>
    </row>
    <row r="402" spans="1:6" x14ac:dyDescent="0.25">
      <c r="A402" t="str">
        <f t="shared" si="6"/>
        <v>2012-02</v>
      </c>
      <c r="B402" t="s">
        <v>23</v>
      </c>
      <c r="C402" t="s">
        <v>67</v>
      </c>
      <c r="D402" t="s">
        <v>8</v>
      </c>
      <c r="E402" t="s">
        <v>65</v>
      </c>
      <c r="F402" s="4">
        <v>7702</v>
      </c>
    </row>
    <row r="403" spans="1:6" x14ac:dyDescent="0.25">
      <c r="A403" t="str">
        <f t="shared" si="6"/>
        <v>2012-02</v>
      </c>
      <c r="B403" t="s">
        <v>23</v>
      </c>
      <c r="C403" t="s">
        <v>67</v>
      </c>
      <c r="D403" t="s">
        <v>8</v>
      </c>
      <c r="E403" t="s">
        <v>66</v>
      </c>
      <c r="F403" s="4">
        <v>9104</v>
      </c>
    </row>
    <row r="404" spans="1:6" x14ac:dyDescent="0.25">
      <c r="A404" t="str">
        <f t="shared" si="6"/>
        <v>2012-01</v>
      </c>
      <c r="B404" t="s">
        <v>23</v>
      </c>
      <c r="C404" t="s">
        <v>68</v>
      </c>
      <c r="D404" t="s">
        <v>8</v>
      </c>
      <c r="E404" t="s">
        <v>64</v>
      </c>
      <c r="F404" s="4">
        <v>42611</v>
      </c>
    </row>
    <row r="405" spans="1:6" x14ac:dyDescent="0.25">
      <c r="A405" t="str">
        <f t="shared" si="6"/>
        <v>2012-01</v>
      </c>
      <c r="B405" t="s">
        <v>23</v>
      </c>
      <c r="C405" t="s">
        <v>68</v>
      </c>
      <c r="D405" t="s">
        <v>8</v>
      </c>
      <c r="E405" t="s">
        <v>65</v>
      </c>
      <c r="F405" s="4">
        <v>9084</v>
      </c>
    </row>
    <row r="406" spans="1:6" x14ac:dyDescent="0.25">
      <c r="A406" t="str">
        <f t="shared" si="6"/>
        <v>2012-01</v>
      </c>
      <c r="B406" t="s">
        <v>23</v>
      </c>
      <c r="C406" t="s">
        <v>68</v>
      </c>
      <c r="D406" t="s">
        <v>8</v>
      </c>
      <c r="E406" t="s">
        <v>66</v>
      </c>
      <c r="F406" s="4">
        <v>10329</v>
      </c>
    </row>
    <row r="407" spans="1:6" x14ac:dyDescent="0.25">
      <c r="A407" t="str">
        <f t="shared" si="6"/>
        <v>2011-12</v>
      </c>
      <c r="B407" t="s">
        <v>24</v>
      </c>
      <c r="C407" t="s">
        <v>69</v>
      </c>
      <c r="D407" t="s">
        <v>8</v>
      </c>
      <c r="E407" t="s">
        <v>64</v>
      </c>
      <c r="F407" s="4">
        <v>32792</v>
      </c>
    </row>
    <row r="408" spans="1:6" x14ac:dyDescent="0.25">
      <c r="A408" t="str">
        <f t="shared" si="6"/>
        <v>2011-12</v>
      </c>
      <c r="B408" t="s">
        <v>24</v>
      </c>
      <c r="C408" t="s">
        <v>69</v>
      </c>
      <c r="D408" t="s">
        <v>8</v>
      </c>
      <c r="E408" t="s">
        <v>65</v>
      </c>
      <c r="F408" s="4">
        <v>7141</v>
      </c>
    </row>
    <row r="409" spans="1:6" x14ac:dyDescent="0.25">
      <c r="A409" t="str">
        <f t="shared" si="6"/>
        <v>2011-12</v>
      </c>
      <c r="B409" t="s">
        <v>24</v>
      </c>
      <c r="C409" t="s">
        <v>69</v>
      </c>
      <c r="D409" t="s">
        <v>8</v>
      </c>
      <c r="E409" t="s">
        <v>66</v>
      </c>
      <c r="F409" s="4">
        <v>7995</v>
      </c>
    </row>
    <row r="410" spans="1:6" x14ac:dyDescent="0.25">
      <c r="A410" t="str">
        <f t="shared" si="6"/>
        <v>2011-11</v>
      </c>
      <c r="B410" t="s">
        <v>24</v>
      </c>
      <c r="C410" t="s">
        <v>70</v>
      </c>
      <c r="D410" t="s">
        <v>8</v>
      </c>
      <c r="E410" t="s">
        <v>64</v>
      </c>
      <c r="F410" s="4">
        <v>39407</v>
      </c>
    </row>
    <row r="411" spans="1:6" x14ac:dyDescent="0.25">
      <c r="A411" t="str">
        <f t="shared" si="6"/>
        <v>2011-11</v>
      </c>
      <c r="B411" t="s">
        <v>24</v>
      </c>
      <c r="C411" t="s">
        <v>70</v>
      </c>
      <c r="D411" t="s">
        <v>8</v>
      </c>
      <c r="E411" t="s">
        <v>65</v>
      </c>
      <c r="F411" s="4">
        <v>9205</v>
      </c>
    </row>
    <row r="412" spans="1:6" x14ac:dyDescent="0.25">
      <c r="A412" t="str">
        <f t="shared" si="6"/>
        <v>2011-11</v>
      </c>
      <c r="B412" t="s">
        <v>24</v>
      </c>
      <c r="C412" t="s">
        <v>70</v>
      </c>
      <c r="D412" t="s">
        <v>8</v>
      </c>
      <c r="E412" t="s">
        <v>66</v>
      </c>
      <c r="F412" s="4">
        <v>9839</v>
      </c>
    </row>
    <row r="413" spans="1:6" x14ac:dyDescent="0.25">
      <c r="A413" t="str">
        <f t="shared" si="6"/>
        <v>2011-10</v>
      </c>
      <c r="B413" t="s">
        <v>24</v>
      </c>
      <c r="C413" t="s">
        <v>71</v>
      </c>
      <c r="D413" t="s">
        <v>8</v>
      </c>
      <c r="E413" t="s">
        <v>64</v>
      </c>
      <c r="F413" s="4">
        <v>38797</v>
      </c>
    </row>
    <row r="414" spans="1:6" x14ac:dyDescent="0.25">
      <c r="A414" t="str">
        <f t="shared" si="6"/>
        <v>2011-10</v>
      </c>
      <c r="B414" t="s">
        <v>24</v>
      </c>
      <c r="C414" t="s">
        <v>71</v>
      </c>
      <c r="D414" t="s">
        <v>8</v>
      </c>
      <c r="E414" t="s">
        <v>65</v>
      </c>
      <c r="F414" s="4">
        <v>8596</v>
      </c>
    </row>
    <row r="415" spans="1:6" x14ac:dyDescent="0.25">
      <c r="A415" t="str">
        <f t="shared" si="6"/>
        <v>2011-10</v>
      </c>
      <c r="B415" t="s">
        <v>24</v>
      </c>
      <c r="C415" t="s">
        <v>71</v>
      </c>
      <c r="D415" t="s">
        <v>8</v>
      </c>
      <c r="E415" t="s">
        <v>66</v>
      </c>
      <c r="F415" s="4">
        <v>9759</v>
      </c>
    </row>
    <row r="416" spans="1:6" x14ac:dyDescent="0.25">
      <c r="A416" t="str">
        <f t="shared" si="6"/>
        <v>2011-09</v>
      </c>
      <c r="B416" t="s">
        <v>24</v>
      </c>
      <c r="C416" t="s">
        <v>72</v>
      </c>
      <c r="D416" t="s">
        <v>8</v>
      </c>
      <c r="E416" t="s">
        <v>64</v>
      </c>
      <c r="F416" s="4">
        <v>37867</v>
      </c>
    </row>
    <row r="417" spans="1:6" x14ac:dyDescent="0.25">
      <c r="A417" t="str">
        <f t="shared" si="6"/>
        <v>2011-09</v>
      </c>
      <c r="B417" t="s">
        <v>24</v>
      </c>
      <c r="C417" t="s">
        <v>72</v>
      </c>
      <c r="D417" t="s">
        <v>8</v>
      </c>
      <c r="E417" t="s">
        <v>65</v>
      </c>
      <c r="F417" s="4">
        <v>8241</v>
      </c>
    </row>
    <row r="418" spans="1:6" x14ac:dyDescent="0.25">
      <c r="A418" t="str">
        <f t="shared" si="6"/>
        <v>2011-09</v>
      </c>
      <c r="B418" t="s">
        <v>24</v>
      </c>
      <c r="C418" t="s">
        <v>72</v>
      </c>
      <c r="D418" t="s">
        <v>8</v>
      </c>
      <c r="E418" t="s">
        <v>66</v>
      </c>
      <c r="F418" s="4">
        <v>9537</v>
      </c>
    </row>
    <row r="419" spans="1:6" x14ac:dyDescent="0.25">
      <c r="A419" t="str">
        <f t="shared" si="6"/>
        <v>2011-08</v>
      </c>
      <c r="B419" t="s">
        <v>24</v>
      </c>
      <c r="C419" t="s">
        <v>73</v>
      </c>
      <c r="D419" t="s">
        <v>8</v>
      </c>
      <c r="E419" t="s">
        <v>64</v>
      </c>
      <c r="F419" s="4">
        <v>35413</v>
      </c>
    </row>
    <row r="420" spans="1:6" x14ac:dyDescent="0.25">
      <c r="A420" t="str">
        <f t="shared" si="6"/>
        <v>2011-08</v>
      </c>
      <c r="B420" t="s">
        <v>24</v>
      </c>
      <c r="C420" t="s">
        <v>73</v>
      </c>
      <c r="D420" t="s">
        <v>8</v>
      </c>
      <c r="E420" t="s">
        <v>65</v>
      </c>
      <c r="F420" s="4">
        <v>7598</v>
      </c>
    </row>
    <row r="421" spans="1:6" x14ac:dyDescent="0.25">
      <c r="A421" t="str">
        <f t="shared" si="6"/>
        <v>2011-08</v>
      </c>
      <c r="B421" t="s">
        <v>24</v>
      </c>
      <c r="C421" t="s">
        <v>73</v>
      </c>
      <c r="D421" t="s">
        <v>8</v>
      </c>
      <c r="E421" t="s">
        <v>66</v>
      </c>
      <c r="F421" s="4">
        <v>8975</v>
      </c>
    </row>
    <row r="422" spans="1:6" x14ac:dyDescent="0.25">
      <c r="A422" t="str">
        <f t="shared" si="6"/>
        <v>2011-07</v>
      </c>
      <c r="B422" t="s">
        <v>24</v>
      </c>
      <c r="C422" t="s">
        <v>74</v>
      </c>
      <c r="D422" t="s">
        <v>8</v>
      </c>
      <c r="E422" t="s">
        <v>64</v>
      </c>
      <c r="F422" s="4">
        <v>21855</v>
      </c>
    </row>
    <row r="423" spans="1:6" x14ac:dyDescent="0.25">
      <c r="A423" t="str">
        <f t="shared" si="6"/>
        <v>2011-07</v>
      </c>
      <c r="B423" t="s">
        <v>24</v>
      </c>
      <c r="C423" t="s">
        <v>74</v>
      </c>
      <c r="D423" t="s">
        <v>8</v>
      </c>
      <c r="E423" t="s">
        <v>65</v>
      </c>
      <c r="F423" s="4">
        <v>4206</v>
      </c>
    </row>
    <row r="424" spans="1:6" x14ac:dyDescent="0.25">
      <c r="A424" t="str">
        <f t="shared" si="6"/>
        <v>2011-07</v>
      </c>
      <c r="B424" t="s">
        <v>24</v>
      </c>
      <c r="C424" t="s">
        <v>74</v>
      </c>
      <c r="D424" t="s">
        <v>8</v>
      </c>
      <c r="E424" t="s">
        <v>66</v>
      </c>
      <c r="F424" s="4">
        <v>5183</v>
      </c>
    </row>
    <row r="425" spans="1:6" x14ac:dyDescent="0.25">
      <c r="A425" t="str">
        <f t="shared" si="6"/>
        <v>2011-06</v>
      </c>
      <c r="B425" t="s">
        <v>24</v>
      </c>
      <c r="C425" t="s">
        <v>75</v>
      </c>
      <c r="D425" t="s">
        <v>8</v>
      </c>
      <c r="E425" t="s">
        <v>64</v>
      </c>
      <c r="F425" s="4">
        <v>27856</v>
      </c>
    </row>
    <row r="426" spans="1:6" x14ac:dyDescent="0.25">
      <c r="A426" t="str">
        <f t="shared" si="6"/>
        <v>2011-06</v>
      </c>
      <c r="B426" t="s">
        <v>24</v>
      </c>
      <c r="C426" t="s">
        <v>75</v>
      </c>
      <c r="D426" t="s">
        <v>8</v>
      </c>
      <c r="E426" t="s">
        <v>65</v>
      </c>
      <c r="F426" s="4">
        <v>5687</v>
      </c>
    </row>
    <row r="427" spans="1:6" x14ac:dyDescent="0.25">
      <c r="A427" t="str">
        <f t="shared" si="6"/>
        <v>2011-06</v>
      </c>
      <c r="B427" t="s">
        <v>24</v>
      </c>
      <c r="C427" t="s">
        <v>75</v>
      </c>
      <c r="D427" t="s">
        <v>8</v>
      </c>
      <c r="E427" t="s">
        <v>66</v>
      </c>
      <c r="F427" s="4">
        <v>7079</v>
      </c>
    </row>
    <row r="428" spans="1:6" x14ac:dyDescent="0.25">
      <c r="A428" t="str">
        <f t="shared" si="6"/>
        <v>2011-05</v>
      </c>
      <c r="B428" t="s">
        <v>24</v>
      </c>
      <c r="C428" t="s">
        <v>76</v>
      </c>
      <c r="D428" t="s">
        <v>8</v>
      </c>
      <c r="E428" t="s">
        <v>64</v>
      </c>
      <c r="F428" s="4">
        <v>34191</v>
      </c>
    </row>
    <row r="429" spans="1:6" x14ac:dyDescent="0.25">
      <c r="A429" t="str">
        <f t="shared" si="6"/>
        <v>2011-05</v>
      </c>
      <c r="B429" t="s">
        <v>24</v>
      </c>
      <c r="C429" t="s">
        <v>76</v>
      </c>
      <c r="D429" t="s">
        <v>8</v>
      </c>
      <c r="E429" t="s">
        <v>65</v>
      </c>
      <c r="F429" s="4">
        <v>7445</v>
      </c>
    </row>
    <row r="430" spans="1:6" x14ac:dyDescent="0.25">
      <c r="A430" t="str">
        <f t="shared" si="6"/>
        <v>2011-05</v>
      </c>
      <c r="B430" t="s">
        <v>24</v>
      </c>
      <c r="C430" t="s">
        <v>76</v>
      </c>
      <c r="D430" t="s">
        <v>8</v>
      </c>
      <c r="E430" t="s">
        <v>66</v>
      </c>
      <c r="F430" s="4">
        <v>8957</v>
      </c>
    </row>
    <row r="431" spans="1:6" x14ac:dyDescent="0.25">
      <c r="A431" t="str">
        <f t="shared" si="6"/>
        <v>2011-04</v>
      </c>
      <c r="B431" t="s">
        <v>24</v>
      </c>
      <c r="C431" t="s">
        <v>77</v>
      </c>
      <c r="D431" t="s">
        <v>8</v>
      </c>
      <c r="E431" t="s">
        <v>64</v>
      </c>
      <c r="F431" s="4">
        <v>29368</v>
      </c>
    </row>
    <row r="432" spans="1:6" x14ac:dyDescent="0.25">
      <c r="A432" t="str">
        <f t="shared" si="6"/>
        <v>2011-04</v>
      </c>
      <c r="B432" t="s">
        <v>24</v>
      </c>
      <c r="C432" t="s">
        <v>77</v>
      </c>
      <c r="D432" t="s">
        <v>8</v>
      </c>
      <c r="E432" t="s">
        <v>65</v>
      </c>
      <c r="F432" s="4">
        <v>6297</v>
      </c>
    </row>
    <row r="433" spans="1:6" x14ac:dyDescent="0.25">
      <c r="A433" t="str">
        <f t="shared" si="6"/>
        <v>2011-04</v>
      </c>
      <c r="B433" t="s">
        <v>24</v>
      </c>
      <c r="C433" t="s">
        <v>77</v>
      </c>
      <c r="D433" t="s">
        <v>8</v>
      </c>
      <c r="E433" t="s">
        <v>66</v>
      </c>
      <c r="F433" s="4">
        <v>7466</v>
      </c>
    </row>
    <row r="434" spans="1:6" x14ac:dyDescent="0.25">
      <c r="A434" t="str">
        <f t="shared" si="6"/>
        <v>2011-03</v>
      </c>
      <c r="B434" t="s">
        <v>24</v>
      </c>
      <c r="C434" t="s">
        <v>63</v>
      </c>
      <c r="D434" t="s">
        <v>8</v>
      </c>
      <c r="E434" t="s">
        <v>64</v>
      </c>
      <c r="F434" s="4">
        <v>38566</v>
      </c>
    </row>
    <row r="435" spans="1:6" x14ac:dyDescent="0.25">
      <c r="A435" t="str">
        <f t="shared" si="6"/>
        <v>2011-03</v>
      </c>
      <c r="B435" t="s">
        <v>24</v>
      </c>
      <c r="C435" t="s">
        <v>63</v>
      </c>
      <c r="D435" t="s">
        <v>8</v>
      </c>
      <c r="E435" t="s">
        <v>65</v>
      </c>
      <c r="F435" s="4">
        <v>8011</v>
      </c>
    </row>
    <row r="436" spans="1:6" x14ac:dyDescent="0.25">
      <c r="A436" t="str">
        <f t="shared" si="6"/>
        <v>2011-03</v>
      </c>
      <c r="B436" t="s">
        <v>24</v>
      </c>
      <c r="C436" t="s">
        <v>63</v>
      </c>
      <c r="D436" t="s">
        <v>8</v>
      </c>
      <c r="E436" t="s">
        <v>66</v>
      </c>
      <c r="F436" s="4">
        <v>9523</v>
      </c>
    </row>
    <row r="437" spans="1:6" x14ac:dyDescent="0.25">
      <c r="A437" t="str">
        <f t="shared" si="6"/>
        <v>2011-02</v>
      </c>
      <c r="B437" t="s">
        <v>24</v>
      </c>
      <c r="C437" t="s">
        <v>67</v>
      </c>
      <c r="D437" t="s">
        <v>8</v>
      </c>
      <c r="E437" t="s">
        <v>64</v>
      </c>
      <c r="F437" s="4">
        <v>35062</v>
      </c>
    </row>
    <row r="438" spans="1:6" x14ac:dyDescent="0.25">
      <c r="A438" t="str">
        <f t="shared" si="6"/>
        <v>2011-02</v>
      </c>
      <c r="B438" t="s">
        <v>24</v>
      </c>
      <c r="C438" t="s">
        <v>67</v>
      </c>
      <c r="D438" t="s">
        <v>8</v>
      </c>
      <c r="E438" t="s">
        <v>65</v>
      </c>
      <c r="F438" s="4">
        <v>6881</v>
      </c>
    </row>
    <row r="439" spans="1:6" x14ac:dyDescent="0.25">
      <c r="A439" t="str">
        <f t="shared" si="6"/>
        <v>2011-02</v>
      </c>
      <c r="B439" t="s">
        <v>24</v>
      </c>
      <c r="C439" t="s">
        <v>67</v>
      </c>
      <c r="D439" t="s">
        <v>8</v>
      </c>
      <c r="E439" t="s">
        <v>66</v>
      </c>
      <c r="F439" s="4">
        <v>8463</v>
      </c>
    </row>
    <row r="440" spans="1:6" x14ac:dyDescent="0.25">
      <c r="A440" t="str">
        <f t="shared" si="6"/>
        <v>2011-01</v>
      </c>
      <c r="B440" t="s">
        <v>24</v>
      </c>
      <c r="C440" t="s">
        <v>68</v>
      </c>
      <c r="D440" t="s">
        <v>8</v>
      </c>
      <c r="E440" t="s">
        <v>64</v>
      </c>
      <c r="F440" s="4">
        <v>39342</v>
      </c>
    </row>
    <row r="441" spans="1:6" x14ac:dyDescent="0.25">
      <c r="A441" t="str">
        <f t="shared" si="6"/>
        <v>2011-01</v>
      </c>
      <c r="B441" t="s">
        <v>24</v>
      </c>
      <c r="C441" t="s">
        <v>68</v>
      </c>
      <c r="D441" t="s">
        <v>8</v>
      </c>
      <c r="E441" t="s">
        <v>65</v>
      </c>
      <c r="F441" s="4">
        <v>7750</v>
      </c>
    </row>
    <row r="442" spans="1:6" x14ac:dyDescent="0.25">
      <c r="A442" t="str">
        <f t="shared" si="6"/>
        <v>2011-01</v>
      </c>
      <c r="B442" t="s">
        <v>24</v>
      </c>
      <c r="C442" t="s">
        <v>68</v>
      </c>
      <c r="D442" t="s">
        <v>8</v>
      </c>
      <c r="E442" t="s">
        <v>66</v>
      </c>
      <c r="F442" s="4">
        <v>9556</v>
      </c>
    </row>
    <row r="443" spans="1:6" x14ac:dyDescent="0.25">
      <c r="A443" t="str">
        <f t="shared" si="6"/>
        <v>2010-12</v>
      </c>
      <c r="B443" t="s">
        <v>25</v>
      </c>
      <c r="C443" t="s">
        <v>69</v>
      </c>
      <c r="D443" t="s">
        <v>8</v>
      </c>
      <c r="E443" t="s">
        <v>64</v>
      </c>
      <c r="F443" s="4">
        <v>31321</v>
      </c>
    </row>
    <row r="444" spans="1:6" x14ac:dyDescent="0.25">
      <c r="A444" t="str">
        <f t="shared" si="6"/>
        <v>2010-12</v>
      </c>
      <c r="B444" t="s">
        <v>25</v>
      </c>
      <c r="C444" t="s">
        <v>69</v>
      </c>
      <c r="D444" t="s">
        <v>8</v>
      </c>
      <c r="E444" t="s">
        <v>65</v>
      </c>
      <c r="F444" s="4">
        <v>6263</v>
      </c>
    </row>
    <row r="445" spans="1:6" x14ac:dyDescent="0.25">
      <c r="A445" t="str">
        <f t="shared" si="6"/>
        <v>2010-12</v>
      </c>
      <c r="B445" t="s">
        <v>25</v>
      </c>
      <c r="C445" t="s">
        <v>69</v>
      </c>
      <c r="D445" t="s">
        <v>8</v>
      </c>
      <c r="E445" t="s">
        <v>66</v>
      </c>
      <c r="F445" s="4">
        <v>7772</v>
      </c>
    </row>
    <row r="446" spans="1:6" x14ac:dyDescent="0.25">
      <c r="A446" t="str">
        <f t="shared" si="6"/>
        <v>2010-11</v>
      </c>
      <c r="B446" t="s">
        <v>25</v>
      </c>
      <c r="C446" t="s">
        <v>70</v>
      </c>
      <c r="D446" t="s">
        <v>8</v>
      </c>
      <c r="E446" t="s">
        <v>64</v>
      </c>
      <c r="F446" s="4">
        <v>39236</v>
      </c>
    </row>
    <row r="447" spans="1:6" x14ac:dyDescent="0.25">
      <c r="A447" t="str">
        <f t="shared" si="6"/>
        <v>2010-11</v>
      </c>
      <c r="B447" t="s">
        <v>25</v>
      </c>
      <c r="C447" t="s">
        <v>70</v>
      </c>
      <c r="D447" t="s">
        <v>8</v>
      </c>
      <c r="E447" t="s">
        <v>65</v>
      </c>
      <c r="F447" s="4">
        <v>8517</v>
      </c>
    </row>
    <row r="448" spans="1:6" x14ac:dyDescent="0.25">
      <c r="A448" t="str">
        <f t="shared" si="6"/>
        <v>2010-11</v>
      </c>
      <c r="B448" t="s">
        <v>25</v>
      </c>
      <c r="C448" t="s">
        <v>70</v>
      </c>
      <c r="D448" t="s">
        <v>8</v>
      </c>
      <c r="E448" t="s">
        <v>66</v>
      </c>
      <c r="F448" s="4">
        <v>9999</v>
      </c>
    </row>
    <row r="449" spans="1:6" x14ac:dyDescent="0.25">
      <c r="A449" t="str">
        <f t="shared" si="6"/>
        <v>2010-10</v>
      </c>
      <c r="B449" t="s">
        <v>25</v>
      </c>
      <c r="C449" t="s">
        <v>71</v>
      </c>
      <c r="D449" t="s">
        <v>8</v>
      </c>
      <c r="E449" t="s">
        <v>64</v>
      </c>
      <c r="F449" s="4">
        <v>35657</v>
      </c>
    </row>
    <row r="450" spans="1:6" x14ac:dyDescent="0.25">
      <c r="A450" t="str">
        <f t="shared" si="6"/>
        <v>2010-10</v>
      </c>
      <c r="B450" t="s">
        <v>25</v>
      </c>
      <c r="C450" t="s">
        <v>71</v>
      </c>
      <c r="D450" t="s">
        <v>8</v>
      </c>
      <c r="E450" t="s">
        <v>65</v>
      </c>
      <c r="F450" s="4">
        <v>7790</v>
      </c>
    </row>
    <row r="451" spans="1:6" x14ac:dyDescent="0.25">
      <c r="A451" t="str">
        <f t="shared" ref="A451:A514" si="7">B451&amp;"-"&amp;C451</f>
        <v>2010-10</v>
      </c>
      <c r="B451" t="s">
        <v>25</v>
      </c>
      <c r="C451" t="s">
        <v>71</v>
      </c>
      <c r="D451" t="s">
        <v>8</v>
      </c>
      <c r="E451" t="s">
        <v>66</v>
      </c>
      <c r="F451" s="4">
        <v>9207</v>
      </c>
    </row>
    <row r="452" spans="1:6" x14ac:dyDescent="0.25">
      <c r="A452" t="str">
        <f t="shared" si="7"/>
        <v>2010-09</v>
      </c>
      <c r="B452" t="s">
        <v>25</v>
      </c>
      <c r="C452" t="s">
        <v>72</v>
      </c>
      <c r="D452" t="s">
        <v>8</v>
      </c>
      <c r="E452" t="s">
        <v>64</v>
      </c>
      <c r="F452" s="4">
        <v>36849</v>
      </c>
    </row>
    <row r="453" spans="1:6" x14ac:dyDescent="0.25">
      <c r="A453" t="str">
        <f t="shared" si="7"/>
        <v>2010-09</v>
      </c>
      <c r="B453" t="s">
        <v>25</v>
      </c>
      <c r="C453" t="s">
        <v>72</v>
      </c>
      <c r="D453" t="s">
        <v>8</v>
      </c>
      <c r="E453" t="s">
        <v>65</v>
      </c>
      <c r="F453" s="4">
        <v>7347</v>
      </c>
    </row>
    <row r="454" spans="1:6" x14ac:dyDescent="0.25">
      <c r="A454" t="str">
        <f t="shared" si="7"/>
        <v>2010-09</v>
      </c>
      <c r="B454" t="s">
        <v>25</v>
      </c>
      <c r="C454" t="s">
        <v>72</v>
      </c>
      <c r="D454" t="s">
        <v>8</v>
      </c>
      <c r="E454" t="s">
        <v>66</v>
      </c>
      <c r="F454" s="4">
        <v>9322</v>
      </c>
    </row>
    <row r="455" spans="1:6" x14ac:dyDescent="0.25">
      <c r="A455" t="str">
        <f t="shared" si="7"/>
        <v>2010-08</v>
      </c>
      <c r="B455" t="s">
        <v>25</v>
      </c>
      <c r="C455" t="s">
        <v>73</v>
      </c>
      <c r="D455" t="s">
        <v>8</v>
      </c>
      <c r="E455" t="s">
        <v>64</v>
      </c>
      <c r="F455" s="4">
        <v>33799</v>
      </c>
    </row>
    <row r="456" spans="1:6" x14ac:dyDescent="0.25">
      <c r="A456" t="str">
        <f t="shared" si="7"/>
        <v>2010-08</v>
      </c>
      <c r="B456" t="s">
        <v>25</v>
      </c>
      <c r="C456" t="s">
        <v>73</v>
      </c>
      <c r="D456" t="s">
        <v>8</v>
      </c>
      <c r="E456" t="s">
        <v>65</v>
      </c>
      <c r="F456" s="4">
        <v>6965</v>
      </c>
    </row>
    <row r="457" spans="1:6" x14ac:dyDescent="0.25">
      <c r="A457" t="str">
        <f t="shared" si="7"/>
        <v>2010-08</v>
      </c>
      <c r="B457" t="s">
        <v>25</v>
      </c>
      <c r="C457" t="s">
        <v>73</v>
      </c>
      <c r="D457" t="s">
        <v>8</v>
      </c>
      <c r="E457" t="s">
        <v>66</v>
      </c>
      <c r="F457" s="4">
        <v>8569</v>
      </c>
    </row>
    <row r="458" spans="1:6" x14ac:dyDescent="0.25">
      <c r="A458" t="str">
        <f t="shared" si="7"/>
        <v>2010-07</v>
      </c>
      <c r="B458" t="s">
        <v>25</v>
      </c>
      <c r="C458" t="s">
        <v>74</v>
      </c>
      <c r="D458" t="s">
        <v>8</v>
      </c>
      <c r="E458" t="s">
        <v>64</v>
      </c>
      <c r="F458" s="4">
        <v>21854</v>
      </c>
    </row>
    <row r="459" spans="1:6" x14ac:dyDescent="0.25">
      <c r="A459" t="str">
        <f t="shared" si="7"/>
        <v>2010-07</v>
      </c>
      <c r="B459" t="s">
        <v>25</v>
      </c>
      <c r="C459" t="s">
        <v>74</v>
      </c>
      <c r="D459" t="s">
        <v>8</v>
      </c>
      <c r="E459" t="s">
        <v>65</v>
      </c>
      <c r="F459" s="4">
        <v>4244</v>
      </c>
    </row>
    <row r="460" spans="1:6" x14ac:dyDescent="0.25">
      <c r="A460" t="str">
        <f t="shared" si="7"/>
        <v>2010-07</v>
      </c>
      <c r="B460" t="s">
        <v>25</v>
      </c>
      <c r="C460" t="s">
        <v>74</v>
      </c>
      <c r="D460" t="s">
        <v>8</v>
      </c>
      <c r="E460" t="s">
        <v>66</v>
      </c>
      <c r="F460" s="4">
        <v>5114</v>
      </c>
    </row>
    <row r="461" spans="1:6" x14ac:dyDescent="0.25">
      <c r="A461" t="str">
        <f t="shared" si="7"/>
        <v>2010-06</v>
      </c>
      <c r="B461" t="s">
        <v>25</v>
      </c>
      <c r="C461" t="s">
        <v>75</v>
      </c>
      <c r="D461" t="s">
        <v>8</v>
      </c>
      <c r="E461" t="s">
        <v>64</v>
      </c>
      <c r="F461" s="4">
        <v>30159</v>
      </c>
    </row>
    <row r="462" spans="1:6" x14ac:dyDescent="0.25">
      <c r="A462" t="str">
        <f t="shared" si="7"/>
        <v>2010-06</v>
      </c>
      <c r="B462" t="s">
        <v>25</v>
      </c>
      <c r="C462" t="s">
        <v>75</v>
      </c>
      <c r="D462" t="s">
        <v>8</v>
      </c>
      <c r="E462" t="s">
        <v>65</v>
      </c>
      <c r="F462" s="4">
        <v>6134</v>
      </c>
    </row>
    <row r="463" spans="1:6" x14ac:dyDescent="0.25">
      <c r="A463" t="str">
        <f t="shared" si="7"/>
        <v>2010-06</v>
      </c>
      <c r="B463" t="s">
        <v>25</v>
      </c>
      <c r="C463" t="s">
        <v>75</v>
      </c>
      <c r="D463" t="s">
        <v>8</v>
      </c>
      <c r="E463" t="s">
        <v>66</v>
      </c>
      <c r="F463" s="4">
        <v>7937</v>
      </c>
    </row>
    <row r="464" spans="1:6" x14ac:dyDescent="0.25">
      <c r="A464" t="str">
        <f t="shared" si="7"/>
        <v>2010-05</v>
      </c>
      <c r="B464" t="s">
        <v>25</v>
      </c>
      <c r="C464" t="s">
        <v>76</v>
      </c>
      <c r="D464" t="s">
        <v>8</v>
      </c>
      <c r="E464" t="s">
        <v>64</v>
      </c>
      <c r="F464" s="4">
        <v>32289</v>
      </c>
    </row>
    <row r="465" spans="1:6" x14ac:dyDescent="0.25">
      <c r="A465" t="str">
        <f t="shared" si="7"/>
        <v>2010-05</v>
      </c>
      <c r="B465" t="s">
        <v>25</v>
      </c>
      <c r="C465" t="s">
        <v>76</v>
      </c>
      <c r="D465" t="s">
        <v>8</v>
      </c>
      <c r="E465" t="s">
        <v>65</v>
      </c>
      <c r="F465" s="4">
        <v>6974</v>
      </c>
    </row>
    <row r="466" spans="1:6" x14ac:dyDescent="0.25">
      <c r="A466" t="str">
        <f t="shared" si="7"/>
        <v>2010-05</v>
      </c>
      <c r="B466" t="s">
        <v>25</v>
      </c>
      <c r="C466" t="s">
        <v>76</v>
      </c>
      <c r="D466" t="s">
        <v>8</v>
      </c>
      <c r="E466" t="s">
        <v>66</v>
      </c>
      <c r="F466" s="4">
        <v>8495</v>
      </c>
    </row>
    <row r="467" spans="1:6" x14ac:dyDescent="0.25">
      <c r="A467" t="str">
        <f t="shared" si="7"/>
        <v>2010-04</v>
      </c>
      <c r="B467" t="s">
        <v>25</v>
      </c>
      <c r="C467" t="s">
        <v>77</v>
      </c>
      <c r="D467" t="s">
        <v>8</v>
      </c>
      <c r="E467" t="s">
        <v>64</v>
      </c>
      <c r="F467" s="4">
        <v>35031</v>
      </c>
    </row>
    <row r="468" spans="1:6" x14ac:dyDescent="0.25">
      <c r="A468" t="str">
        <f t="shared" si="7"/>
        <v>2010-04</v>
      </c>
      <c r="B468" t="s">
        <v>25</v>
      </c>
      <c r="C468" t="s">
        <v>77</v>
      </c>
      <c r="D468" t="s">
        <v>8</v>
      </c>
      <c r="E468" t="s">
        <v>65</v>
      </c>
      <c r="F468" s="4">
        <v>8105</v>
      </c>
    </row>
    <row r="469" spans="1:6" x14ac:dyDescent="0.25">
      <c r="A469" t="str">
        <f t="shared" si="7"/>
        <v>2010-04</v>
      </c>
      <c r="B469" t="s">
        <v>25</v>
      </c>
      <c r="C469" t="s">
        <v>77</v>
      </c>
      <c r="D469" t="s">
        <v>8</v>
      </c>
      <c r="E469" t="s">
        <v>66</v>
      </c>
      <c r="F469" s="4">
        <v>9262</v>
      </c>
    </row>
    <row r="470" spans="1:6" x14ac:dyDescent="0.25">
      <c r="A470" t="str">
        <f t="shared" si="7"/>
        <v>2010-03</v>
      </c>
      <c r="B470" t="s">
        <v>25</v>
      </c>
      <c r="C470" t="s">
        <v>63</v>
      </c>
      <c r="D470" t="s">
        <v>8</v>
      </c>
      <c r="E470" t="s">
        <v>64</v>
      </c>
      <c r="F470" s="4">
        <v>37085</v>
      </c>
    </row>
    <row r="471" spans="1:6" x14ac:dyDescent="0.25">
      <c r="A471" t="str">
        <f t="shared" si="7"/>
        <v>2010-03</v>
      </c>
      <c r="B471" t="s">
        <v>25</v>
      </c>
      <c r="C471" t="s">
        <v>63</v>
      </c>
      <c r="D471" t="s">
        <v>8</v>
      </c>
      <c r="E471" t="s">
        <v>65</v>
      </c>
      <c r="F471" s="4">
        <v>7503</v>
      </c>
    </row>
    <row r="472" spans="1:6" x14ac:dyDescent="0.25">
      <c r="A472" t="str">
        <f t="shared" si="7"/>
        <v>2010-03</v>
      </c>
      <c r="B472" t="s">
        <v>25</v>
      </c>
      <c r="C472" t="s">
        <v>63</v>
      </c>
      <c r="D472" t="s">
        <v>8</v>
      </c>
      <c r="E472" t="s">
        <v>66</v>
      </c>
      <c r="F472" s="4">
        <v>9302</v>
      </c>
    </row>
    <row r="473" spans="1:6" x14ac:dyDescent="0.25">
      <c r="A473" t="str">
        <f t="shared" si="7"/>
        <v>2010-02</v>
      </c>
      <c r="B473" t="s">
        <v>25</v>
      </c>
      <c r="C473" t="s">
        <v>67</v>
      </c>
      <c r="D473" t="s">
        <v>8</v>
      </c>
      <c r="E473" t="s">
        <v>64</v>
      </c>
      <c r="F473" s="4">
        <v>33069</v>
      </c>
    </row>
    <row r="474" spans="1:6" x14ac:dyDescent="0.25">
      <c r="A474" t="str">
        <f t="shared" si="7"/>
        <v>2010-02</v>
      </c>
      <c r="B474" t="s">
        <v>25</v>
      </c>
      <c r="C474" t="s">
        <v>67</v>
      </c>
      <c r="D474" t="s">
        <v>8</v>
      </c>
      <c r="E474" t="s">
        <v>65</v>
      </c>
      <c r="F474" s="4">
        <v>6044</v>
      </c>
    </row>
    <row r="475" spans="1:6" x14ac:dyDescent="0.25">
      <c r="A475" t="str">
        <f t="shared" si="7"/>
        <v>2010-02</v>
      </c>
      <c r="B475" t="s">
        <v>25</v>
      </c>
      <c r="C475" t="s">
        <v>67</v>
      </c>
      <c r="D475" t="s">
        <v>8</v>
      </c>
      <c r="E475" t="s">
        <v>66</v>
      </c>
      <c r="F475" s="4">
        <v>8574</v>
      </c>
    </row>
    <row r="476" spans="1:6" x14ac:dyDescent="0.25">
      <c r="A476" t="str">
        <f t="shared" si="7"/>
        <v>2010-01</v>
      </c>
      <c r="B476" t="s">
        <v>25</v>
      </c>
      <c r="C476" t="s">
        <v>68</v>
      </c>
      <c r="D476" t="s">
        <v>8</v>
      </c>
      <c r="E476" t="s">
        <v>64</v>
      </c>
      <c r="F476" s="4">
        <v>33638</v>
      </c>
    </row>
    <row r="477" spans="1:6" x14ac:dyDescent="0.25">
      <c r="A477" t="str">
        <f t="shared" si="7"/>
        <v>2010-01</v>
      </c>
      <c r="B477" t="s">
        <v>25</v>
      </c>
      <c r="C477" t="s">
        <v>68</v>
      </c>
      <c r="D477" t="s">
        <v>8</v>
      </c>
      <c r="E477" t="s">
        <v>65</v>
      </c>
      <c r="F477" s="4">
        <v>6135</v>
      </c>
    </row>
    <row r="478" spans="1:6" x14ac:dyDescent="0.25">
      <c r="A478" t="str">
        <f t="shared" si="7"/>
        <v>2010-01</v>
      </c>
      <c r="B478" t="s">
        <v>25</v>
      </c>
      <c r="C478" t="s">
        <v>68</v>
      </c>
      <c r="D478" t="s">
        <v>8</v>
      </c>
      <c r="E478" t="s">
        <v>66</v>
      </c>
      <c r="F478" s="4">
        <v>8371</v>
      </c>
    </row>
    <row r="479" spans="1:6" x14ac:dyDescent="0.25">
      <c r="A479" t="str">
        <f t="shared" si="7"/>
        <v>2009-12</v>
      </c>
      <c r="B479" t="s">
        <v>26</v>
      </c>
      <c r="C479" t="s">
        <v>69</v>
      </c>
      <c r="D479" t="s">
        <v>8</v>
      </c>
      <c r="E479" t="s">
        <v>64</v>
      </c>
      <c r="F479" s="4">
        <v>25488</v>
      </c>
    </row>
    <row r="480" spans="1:6" x14ac:dyDescent="0.25">
      <c r="A480" t="str">
        <f t="shared" si="7"/>
        <v>2009-12</v>
      </c>
      <c r="B480" t="s">
        <v>26</v>
      </c>
      <c r="C480" t="s">
        <v>69</v>
      </c>
      <c r="D480" t="s">
        <v>8</v>
      </c>
      <c r="E480" t="s">
        <v>65</v>
      </c>
      <c r="F480" s="4">
        <v>4337</v>
      </c>
    </row>
    <row r="481" spans="1:6" x14ac:dyDescent="0.25">
      <c r="A481" t="str">
        <f t="shared" si="7"/>
        <v>2009-12</v>
      </c>
      <c r="B481" t="s">
        <v>26</v>
      </c>
      <c r="C481" t="s">
        <v>69</v>
      </c>
      <c r="D481" t="s">
        <v>8</v>
      </c>
      <c r="E481" t="s">
        <v>66</v>
      </c>
      <c r="F481" s="4">
        <v>6035</v>
      </c>
    </row>
    <row r="482" spans="1:6" x14ac:dyDescent="0.25">
      <c r="A482" t="str">
        <f t="shared" si="7"/>
        <v>2009-11</v>
      </c>
      <c r="B482" t="s">
        <v>26</v>
      </c>
      <c r="C482" t="s">
        <v>70</v>
      </c>
      <c r="D482" t="s">
        <v>8</v>
      </c>
      <c r="E482" t="s">
        <v>64</v>
      </c>
      <c r="F482" s="4">
        <v>35555</v>
      </c>
    </row>
    <row r="483" spans="1:6" x14ac:dyDescent="0.25">
      <c r="A483" t="str">
        <f t="shared" si="7"/>
        <v>2009-11</v>
      </c>
      <c r="B483" t="s">
        <v>26</v>
      </c>
      <c r="C483" t="s">
        <v>70</v>
      </c>
      <c r="D483" t="s">
        <v>8</v>
      </c>
      <c r="E483" t="s">
        <v>65</v>
      </c>
      <c r="F483" s="4">
        <v>7152</v>
      </c>
    </row>
    <row r="484" spans="1:6" x14ac:dyDescent="0.25">
      <c r="A484" t="str">
        <f t="shared" si="7"/>
        <v>2009-11</v>
      </c>
      <c r="B484" t="s">
        <v>26</v>
      </c>
      <c r="C484" t="s">
        <v>70</v>
      </c>
      <c r="D484" t="s">
        <v>8</v>
      </c>
      <c r="E484" t="s">
        <v>66</v>
      </c>
      <c r="F484" s="4">
        <v>8645</v>
      </c>
    </row>
    <row r="485" spans="1:6" x14ac:dyDescent="0.25">
      <c r="A485" t="str">
        <f t="shared" si="7"/>
        <v>2009-10</v>
      </c>
      <c r="B485" t="s">
        <v>26</v>
      </c>
      <c r="C485" t="s">
        <v>71</v>
      </c>
      <c r="D485" t="s">
        <v>8</v>
      </c>
      <c r="E485" t="s">
        <v>64</v>
      </c>
      <c r="F485" s="4">
        <v>33763</v>
      </c>
    </row>
    <row r="486" spans="1:6" x14ac:dyDescent="0.25">
      <c r="A486" t="str">
        <f t="shared" si="7"/>
        <v>2009-10</v>
      </c>
      <c r="B486" t="s">
        <v>26</v>
      </c>
      <c r="C486" t="s">
        <v>71</v>
      </c>
      <c r="D486" t="s">
        <v>8</v>
      </c>
      <c r="E486" t="s">
        <v>65</v>
      </c>
      <c r="F486" s="4">
        <v>6585</v>
      </c>
    </row>
    <row r="487" spans="1:6" x14ac:dyDescent="0.25">
      <c r="A487" t="str">
        <f t="shared" si="7"/>
        <v>2009-10</v>
      </c>
      <c r="B487" t="s">
        <v>26</v>
      </c>
      <c r="C487" t="s">
        <v>71</v>
      </c>
      <c r="D487" t="s">
        <v>8</v>
      </c>
      <c r="E487" t="s">
        <v>66</v>
      </c>
      <c r="F487" s="4">
        <v>8853</v>
      </c>
    </row>
    <row r="488" spans="1:6" x14ac:dyDescent="0.25">
      <c r="A488" t="str">
        <f t="shared" si="7"/>
        <v>2009-09</v>
      </c>
      <c r="B488" t="s">
        <v>26</v>
      </c>
      <c r="C488" t="s">
        <v>72</v>
      </c>
      <c r="D488" t="s">
        <v>8</v>
      </c>
      <c r="E488" t="s">
        <v>64</v>
      </c>
      <c r="F488" s="4">
        <v>35458</v>
      </c>
    </row>
    <row r="489" spans="1:6" x14ac:dyDescent="0.25">
      <c r="A489" t="str">
        <f t="shared" si="7"/>
        <v>2009-09</v>
      </c>
      <c r="B489" t="s">
        <v>26</v>
      </c>
      <c r="C489" t="s">
        <v>72</v>
      </c>
      <c r="D489" t="s">
        <v>8</v>
      </c>
      <c r="E489" t="s">
        <v>65</v>
      </c>
      <c r="F489" s="4">
        <v>6662</v>
      </c>
    </row>
    <row r="490" spans="1:6" x14ac:dyDescent="0.25">
      <c r="A490" t="str">
        <f t="shared" si="7"/>
        <v>2009-09</v>
      </c>
      <c r="B490" t="s">
        <v>26</v>
      </c>
      <c r="C490" t="s">
        <v>72</v>
      </c>
      <c r="D490" t="s">
        <v>8</v>
      </c>
      <c r="E490" t="s">
        <v>66</v>
      </c>
      <c r="F490" s="4">
        <v>9051</v>
      </c>
    </row>
    <row r="491" spans="1:6" x14ac:dyDescent="0.25">
      <c r="A491" t="str">
        <f t="shared" si="7"/>
        <v>2009-08</v>
      </c>
      <c r="B491" t="s">
        <v>26</v>
      </c>
      <c r="C491" t="s">
        <v>73</v>
      </c>
      <c r="D491" t="s">
        <v>8</v>
      </c>
      <c r="E491" t="s">
        <v>64</v>
      </c>
      <c r="F491" s="4">
        <v>32240</v>
      </c>
    </row>
    <row r="492" spans="1:6" x14ac:dyDescent="0.25">
      <c r="A492" t="str">
        <f t="shared" si="7"/>
        <v>2009-08</v>
      </c>
      <c r="B492" t="s">
        <v>26</v>
      </c>
      <c r="C492" t="s">
        <v>73</v>
      </c>
      <c r="D492" t="s">
        <v>8</v>
      </c>
      <c r="E492" t="s">
        <v>65</v>
      </c>
      <c r="F492" s="4">
        <v>6204</v>
      </c>
    </row>
    <row r="493" spans="1:6" x14ac:dyDescent="0.25">
      <c r="A493" t="str">
        <f t="shared" si="7"/>
        <v>2009-08</v>
      </c>
      <c r="B493" t="s">
        <v>26</v>
      </c>
      <c r="C493" t="s">
        <v>73</v>
      </c>
      <c r="D493" t="s">
        <v>8</v>
      </c>
      <c r="E493" t="s">
        <v>66</v>
      </c>
      <c r="F493" s="4">
        <v>8297</v>
      </c>
    </row>
    <row r="494" spans="1:6" x14ac:dyDescent="0.25">
      <c r="A494" t="str">
        <f t="shared" si="7"/>
        <v>2009-07</v>
      </c>
      <c r="B494" t="s">
        <v>26</v>
      </c>
      <c r="C494" t="s">
        <v>74</v>
      </c>
      <c r="D494" t="s">
        <v>8</v>
      </c>
      <c r="E494" t="s">
        <v>64</v>
      </c>
      <c r="F494" s="4">
        <v>20978</v>
      </c>
    </row>
    <row r="495" spans="1:6" x14ac:dyDescent="0.25">
      <c r="A495" t="str">
        <f t="shared" si="7"/>
        <v>2009-07</v>
      </c>
      <c r="B495" t="s">
        <v>26</v>
      </c>
      <c r="C495" t="s">
        <v>74</v>
      </c>
      <c r="D495" t="s">
        <v>8</v>
      </c>
      <c r="E495" t="s">
        <v>65</v>
      </c>
      <c r="F495" s="4">
        <v>3652</v>
      </c>
    </row>
    <row r="496" spans="1:6" x14ac:dyDescent="0.25">
      <c r="A496" t="str">
        <f t="shared" si="7"/>
        <v>2009-07</v>
      </c>
      <c r="B496" t="s">
        <v>26</v>
      </c>
      <c r="C496" t="s">
        <v>74</v>
      </c>
      <c r="D496" t="s">
        <v>8</v>
      </c>
      <c r="E496" t="s">
        <v>66</v>
      </c>
      <c r="F496" s="4">
        <v>5027</v>
      </c>
    </row>
    <row r="497" spans="1:6" x14ac:dyDescent="0.25">
      <c r="A497" t="str">
        <f t="shared" si="7"/>
        <v>2009-06</v>
      </c>
      <c r="B497" t="s">
        <v>26</v>
      </c>
      <c r="C497" t="s">
        <v>75</v>
      </c>
      <c r="D497" t="s">
        <v>8</v>
      </c>
      <c r="E497" t="s">
        <v>64</v>
      </c>
      <c r="F497" s="4">
        <v>28717</v>
      </c>
    </row>
    <row r="498" spans="1:6" x14ac:dyDescent="0.25">
      <c r="A498" t="str">
        <f t="shared" si="7"/>
        <v>2009-06</v>
      </c>
      <c r="B498" t="s">
        <v>26</v>
      </c>
      <c r="C498" t="s">
        <v>75</v>
      </c>
      <c r="D498" t="s">
        <v>8</v>
      </c>
      <c r="E498" t="s">
        <v>65</v>
      </c>
      <c r="F498" s="4">
        <v>5410</v>
      </c>
    </row>
    <row r="499" spans="1:6" x14ac:dyDescent="0.25">
      <c r="A499" t="str">
        <f t="shared" si="7"/>
        <v>2009-06</v>
      </c>
      <c r="B499" t="s">
        <v>26</v>
      </c>
      <c r="C499" t="s">
        <v>75</v>
      </c>
      <c r="D499" t="s">
        <v>8</v>
      </c>
      <c r="E499" t="s">
        <v>66</v>
      </c>
      <c r="F499" s="4">
        <v>7368</v>
      </c>
    </row>
    <row r="500" spans="1:6" x14ac:dyDescent="0.25">
      <c r="A500" t="str">
        <f t="shared" si="7"/>
        <v>2009-05</v>
      </c>
      <c r="B500" t="s">
        <v>26</v>
      </c>
      <c r="C500" t="s">
        <v>76</v>
      </c>
      <c r="D500" t="s">
        <v>8</v>
      </c>
      <c r="E500" t="s">
        <v>64</v>
      </c>
      <c r="F500" s="4">
        <v>28895</v>
      </c>
    </row>
    <row r="501" spans="1:6" x14ac:dyDescent="0.25">
      <c r="A501" t="str">
        <f t="shared" si="7"/>
        <v>2009-05</v>
      </c>
      <c r="B501" t="s">
        <v>26</v>
      </c>
      <c r="C501" t="s">
        <v>76</v>
      </c>
      <c r="D501" t="s">
        <v>8</v>
      </c>
      <c r="E501" t="s">
        <v>65</v>
      </c>
      <c r="F501" s="4">
        <v>5488</v>
      </c>
    </row>
    <row r="502" spans="1:6" x14ac:dyDescent="0.25">
      <c r="A502" t="str">
        <f t="shared" si="7"/>
        <v>2009-05</v>
      </c>
      <c r="B502" t="s">
        <v>26</v>
      </c>
      <c r="C502" t="s">
        <v>76</v>
      </c>
      <c r="D502" t="s">
        <v>8</v>
      </c>
      <c r="E502" t="s">
        <v>66</v>
      </c>
      <c r="F502" s="4">
        <v>7375</v>
      </c>
    </row>
    <row r="503" spans="1:6" x14ac:dyDescent="0.25">
      <c r="A503" t="str">
        <f t="shared" si="7"/>
        <v>2009-04</v>
      </c>
      <c r="B503" t="s">
        <v>26</v>
      </c>
      <c r="C503" t="s">
        <v>77</v>
      </c>
      <c r="D503" t="s">
        <v>8</v>
      </c>
      <c r="E503" t="s">
        <v>64</v>
      </c>
      <c r="F503" s="4">
        <v>28858</v>
      </c>
    </row>
    <row r="504" spans="1:6" x14ac:dyDescent="0.25">
      <c r="A504" t="str">
        <f t="shared" si="7"/>
        <v>2009-04</v>
      </c>
      <c r="B504" t="s">
        <v>26</v>
      </c>
      <c r="C504" t="s">
        <v>77</v>
      </c>
      <c r="D504" t="s">
        <v>8</v>
      </c>
      <c r="E504" t="s">
        <v>65</v>
      </c>
      <c r="F504" s="4">
        <v>5419</v>
      </c>
    </row>
    <row r="505" spans="1:6" x14ac:dyDescent="0.25">
      <c r="A505" t="str">
        <f t="shared" si="7"/>
        <v>2009-04</v>
      </c>
      <c r="B505" t="s">
        <v>26</v>
      </c>
      <c r="C505" t="s">
        <v>77</v>
      </c>
      <c r="D505" t="s">
        <v>8</v>
      </c>
      <c r="E505" t="s">
        <v>66</v>
      </c>
      <c r="F505" s="4">
        <v>7194</v>
      </c>
    </row>
    <row r="506" spans="1:6" x14ac:dyDescent="0.25">
      <c r="A506" t="str">
        <f t="shared" si="7"/>
        <v>2009-03</v>
      </c>
      <c r="B506" t="s">
        <v>26</v>
      </c>
      <c r="C506" t="s">
        <v>63</v>
      </c>
      <c r="D506" t="s">
        <v>8</v>
      </c>
      <c r="E506" t="s">
        <v>64</v>
      </c>
      <c r="F506" s="4">
        <v>35165</v>
      </c>
    </row>
    <row r="507" spans="1:6" x14ac:dyDescent="0.25">
      <c r="A507" t="str">
        <f t="shared" si="7"/>
        <v>2009-03</v>
      </c>
      <c r="B507" t="s">
        <v>26</v>
      </c>
      <c r="C507" t="s">
        <v>63</v>
      </c>
      <c r="D507" t="s">
        <v>8</v>
      </c>
      <c r="E507" t="s">
        <v>65</v>
      </c>
      <c r="F507" s="4">
        <v>6621</v>
      </c>
    </row>
    <row r="508" spans="1:6" x14ac:dyDescent="0.25">
      <c r="A508" t="str">
        <f t="shared" si="7"/>
        <v>2009-03</v>
      </c>
      <c r="B508" t="s">
        <v>26</v>
      </c>
      <c r="C508" t="s">
        <v>63</v>
      </c>
      <c r="D508" t="s">
        <v>8</v>
      </c>
      <c r="E508" t="s">
        <v>66</v>
      </c>
      <c r="F508" s="4">
        <v>8679</v>
      </c>
    </row>
    <row r="509" spans="1:6" x14ac:dyDescent="0.25">
      <c r="A509" t="str">
        <f t="shared" si="7"/>
        <v>2009-02</v>
      </c>
      <c r="B509" t="s">
        <v>26</v>
      </c>
      <c r="C509" t="s">
        <v>67</v>
      </c>
      <c r="D509" t="s">
        <v>8</v>
      </c>
      <c r="E509" t="s">
        <v>64</v>
      </c>
      <c r="F509" s="4">
        <v>32346</v>
      </c>
    </row>
    <row r="510" spans="1:6" x14ac:dyDescent="0.25">
      <c r="A510" t="str">
        <f t="shared" si="7"/>
        <v>2009-02</v>
      </c>
      <c r="B510" t="s">
        <v>26</v>
      </c>
      <c r="C510" t="s">
        <v>67</v>
      </c>
      <c r="D510" t="s">
        <v>8</v>
      </c>
      <c r="E510" t="s">
        <v>65</v>
      </c>
      <c r="F510" s="4">
        <v>5661</v>
      </c>
    </row>
    <row r="511" spans="1:6" x14ac:dyDescent="0.25">
      <c r="A511" t="str">
        <f t="shared" si="7"/>
        <v>2009-02</v>
      </c>
      <c r="B511" t="s">
        <v>26</v>
      </c>
      <c r="C511" t="s">
        <v>67</v>
      </c>
      <c r="D511" t="s">
        <v>8</v>
      </c>
      <c r="E511" t="s">
        <v>66</v>
      </c>
      <c r="F511" s="4">
        <v>7551</v>
      </c>
    </row>
    <row r="512" spans="1:6" x14ac:dyDescent="0.25">
      <c r="A512" t="str">
        <f t="shared" si="7"/>
        <v>2009-01</v>
      </c>
      <c r="B512" t="s">
        <v>26</v>
      </c>
      <c r="C512" t="s">
        <v>68</v>
      </c>
      <c r="D512" t="s">
        <v>8</v>
      </c>
      <c r="E512" t="s">
        <v>64</v>
      </c>
      <c r="F512" s="4">
        <v>37921</v>
      </c>
    </row>
    <row r="513" spans="1:6" x14ac:dyDescent="0.25">
      <c r="A513" t="str">
        <f t="shared" si="7"/>
        <v>2009-01</v>
      </c>
      <c r="B513" t="s">
        <v>26</v>
      </c>
      <c r="C513" t="s">
        <v>68</v>
      </c>
      <c r="D513" t="s">
        <v>8</v>
      </c>
      <c r="E513" t="s">
        <v>65</v>
      </c>
      <c r="F513" s="4">
        <v>6676</v>
      </c>
    </row>
    <row r="514" spans="1:6" x14ac:dyDescent="0.25">
      <c r="A514" t="str">
        <f t="shared" si="7"/>
        <v>2009-01</v>
      </c>
      <c r="B514" t="s">
        <v>26</v>
      </c>
      <c r="C514" t="s">
        <v>68</v>
      </c>
      <c r="D514" t="s">
        <v>8</v>
      </c>
      <c r="E514" t="s">
        <v>66</v>
      </c>
      <c r="F514" s="4">
        <v>8544</v>
      </c>
    </row>
    <row r="515" spans="1:6" x14ac:dyDescent="0.25">
      <c r="A515" t="str">
        <f t="shared" ref="A515:A578" si="8">B515&amp;"-"&amp;C515</f>
        <v>2008-12</v>
      </c>
      <c r="B515" t="s">
        <v>27</v>
      </c>
      <c r="C515" t="s">
        <v>69</v>
      </c>
      <c r="D515" t="s">
        <v>8</v>
      </c>
      <c r="E515" t="s">
        <v>64</v>
      </c>
      <c r="F515" s="4">
        <v>26702</v>
      </c>
    </row>
    <row r="516" spans="1:6" x14ac:dyDescent="0.25">
      <c r="A516" t="str">
        <f t="shared" si="8"/>
        <v>2008-12</v>
      </c>
      <c r="B516" t="s">
        <v>27</v>
      </c>
      <c r="C516" t="s">
        <v>69</v>
      </c>
      <c r="D516" t="s">
        <v>8</v>
      </c>
      <c r="E516" t="s">
        <v>65</v>
      </c>
      <c r="F516" s="4">
        <v>4604</v>
      </c>
    </row>
    <row r="517" spans="1:6" x14ac:dyDescent="0.25">
      <c r="A517" t="str">
        <f t="shared" si="8"/>
        <v>2008-12</v>
      </c>
      <c r="B517" t="s">
        <v>27</v>
      </c>
      <c r="C517" t="s">
        <v>69</v>
      </c>
      <c r="D517" t="s">
        <v>8</v>
      </c>
      <c r="E517" t="s">
        <v>66</v>
      </c>
      <c r="F517" s="4">
        <v>6158</v>
      </c>
    </row>
    <row r="518" spans="1:6" x14ac:dyDescent="0.25">
      <c r="A518" t="str">
        <f t="shared" si="8"/>
        <v>2008-11</v>
      </c>
      <c r="B518" t="s">
        <v>27</v>
      </c>
      <c r="C518" t="s">
        <v>70</v>
      </c>
      <c r="D518" t="s">
        <v>8</v>
      </c>
      <c r="E518" t="s">
        <v>64</v>
      </c>
      <c r="F518" s="4">
        <v>34579</v>
      </c>
    </row>
    <row r="519" spans="1:6" x14ac:dyDescent="0.25">
      <c r="A519" t="str">
        <f t="shared" si="8"/>
        <v>2008-11</v>
      </c>
      <c r="B519" t="s">
        <v>27</v>
      </c>
      <c r="C519" t="s">
        <v>70</v>
      </c>
      <c r="D519" t="s">
        <v>8</v>
      </c>
      <c r="E519" t="s">
        <v>65</v>
      </c>
      <c r="F519" s="4">
        <v>6795</v>
      </c>
    </row>
    <row r="520" spans="1:6" x14ac:dyDescent="0.25">
      <c r="A520" t="str">
        <f t="shared" si="8"/>
        <v>2008-11</v>
      </c>
      <c r="B520" t="s">
        <v>27</v>
      </c>
      <c r="C520" t="s">
        <v>70</v>
      </c>
      <c r="D520" t="s">
        <v>8</v>
      </c>
      <c r="E520" t="s">
        <v>66</v>
      </c>
      <c r="F520" s="4">
        <v>8682</v>
      </c>
    </row>
    <row r="521" spans="1:6" x14ac:dyDescent="0.25">
      <c r="A521" t="str">
        <f t="shared" si="8"/>
        <v>2008-10</v>
      </c>
      <c r="B521" t="s">
        <v>27</v>
      </c>
      <c r="C521" t="s">
        <v>71</v>
      </c>
      <c r="D521" t="s">
        <v>8</v>
      </c>
      <c r="E521" t="s">
        <v>64</v>
      </c>
      <c r="F521" s="4">
        <v>36405</v>
      </c>
    </row>
    <row r="522" spans="1:6" x14ac:dyDescent="0.25">
      <c r="A522" t="str">
        <f t="shared" si="8"/>
        <v>2008-10</v>
      </c>
      <c r="B522" t="s">
        <v>27</v>
      </c>
      <c r="C522" t="s">
        <v>71</v>
      </c>
      <c r="D522" t="s">
        <v>8</v>
      </c>
      <c r="E522" t="s">
        <v>65</v>
      </c>
      <c r="F522" s="4">
        <v>7185</v>
      </c>
    </row>
    <row r="523" spans="1:6" x14ac:dyDescent="0.25">
      <c r="A523" t="str">
        <f t="shared" si="8"/>
        <v>2008-10</v>
      </c>
      <c r="B523" t="s">
        <v>27</v>
      </c>
      <c r="C523" t="s">
        <v>71</v>
      </c>
      <c r="D523" t="s">
        <v>8</v>
      </c>
      <c r="E523" t="s">
        <v>66</v>
      </c>
      <c r="F523" s="4">
        <v>9546</v>
      </c>
    </row>
    <row r="524" spans="1:6" x14ac:dyDescent="0.25">
      <c r="A524" t="str">
        <f t="shared" si="8"/>
        <v>2008-09</v>
      </c>
      <c r="B524" t="s">
        <v>27</v>
      </c>
      <c r="C524" t="s">
        <v>72</v>
      </c>
      <c r="D524" t="s">
        <v>8</v>
      </c>
      <c r="E524" t="s">
        <v>64</v>
      </c>
      <c r="F524" s="4">
        <v>38348</v>
      </c>
    </row>
    <row r="525" spans="1:6" x14ac:dyDescent="0.25">
      <c r="A525" t="str">
        <f t="shared" si="8"/>
        <v>2008-09</v>
      </c>
      <c r="B525" t="s">
        <v>27</v>
      </c>
      <c r="C525" t="s">
        <v>72</v>
      </c>
      <c r="D525" t="s">
        <v>8</v>
      </c>
      <c r="E525" t="s">
        <v>65</v>
      </c>
      <c r="F525" s="4">
        <v>7235</v>
      </c>
    </row>
    <row r="526" spans="1:6" x14ac:dyDescent="0.25">
      <c r="A526" t="str">
        <f t="shared" si="8"/>
        <v>2008-09</v>
      </c>
      <c r="B526" t="s">
        <v>27</v>
      </c>
      <c r="C526" t="s">
        <v>72</v>
      </c>
      <c r="D526" t="s">
        <v>8</v>
      </c>
      <c r="E526" t="s">
        <v>66</v>
      </c>
      <c r="F526" s="4">
        <v>9978</v>
      </c>
    </row>
    <row r="527" spans="1:6" x14ac:dyDescent="0.25">
      <c r="A527" t="str">
        <f t="shared" si="8"/>
        <v>2008-08</v>
      </c>
      <c r="B527" t="s">
        <v>27</v>
      </c>
      <c r="C527" t="s">
        <v>73</v>
      </c>
      <c r="D527" t="s">
        <v>8</v>
      </c>
      <c r="E527" t="s">
        <v>64</v>
      </c>
      <c r="F527" s="4">
        <v>31608</v>
      </c>
    </row>
    <row r="528" spans="1:6" x14ac:dyDescent="0.25">
      <c r="A528" t="str">
        <f t="shared" si="8"/>
        <v>2008-08</v>
      </c>
      <c r="B528" t="s">
        <v>27</v>
      </c>
      <c r="C528" t="s">
        <v>73</v>
      </c>
      <c r="D528" t="s">
        <v>8</v>
      </c>
      <c r="E528" t="s">
        <v>65</v>
      </c>
      <c r="F528" s="4">
        <v>6121</v>
      </c>
    </row>
    <row r="529" spans="1:6" x14ac:dyDescent="0.25">
      <c r="A529" t="str">
        <f t="shared" si="8"/>
        <v>2008-08</v>
      </c>
      <c r="B529" t="s">
        <v>27</v>
      </c>
      <c r="C529" t="s">
        <v>73</v>
      </c>
      <c r="D529" t="s">
        <v>8</v>
      </c>
      <c r="E529" t="s">
        <v>66</v>
      </c>
      <c r="F529" s="4">
        <v>8285</v>
      </c>
    </row>
    <row r="530" spans="1:6" x14ac:dyDescent="0.25">
      <c r="A530" t="str">
        <f t="shared" si="8"/>
        <v>2008-07</v>
      </c>
      <c r="B530" t="s">
        <v>27</v>
      </c>
      <c r="C530" t="s">
        <v>74</v>
      </c>
      <c r="D530" t="s">
        <v>8</v>
      </c>
      <c r="E530" t="s">
        <v>64</v>
      </c>
      <c r="F530" s="4">
        <v>23142</v>
      </c>
    </row>
    <row r="531" spans="1:6" x14ac:dyDescent="0.25">
      <c r="A531" t="str">
        <f t="shared" si="8"/>
        <v>2008-07</v>
      </c>
      <c r="B531" t="s">
        <v>27</v>
      </c>
      <c r="C531" t="s">
        <v>74</v>
      </c>
      <c r="D531" t="s">
        <v>8</v>
      </c>
      <c r="E531" t="s">
        <v>65</v>
      </c>
      <c r="F531" s="4">
        <v>3898</v>
      </c>
    </row>
    <row r="532" spans="1:6" x14ac:dyDescent="0.25">
      <c r="A532" t="str">
        <f t="shared" si="8"/>
        <v>2008-07</v>
      </c>
      <c r="B532" t="s">
        <v>27</v>
      </c>
      <c r="C532" t="s">
        <v>74</v>
      </c>
      <c r="D532" t="s">
        <v>8</v>
      </c>
      <c r="E532" t="s">
        <v>66</v>
      </c>
      <c r="F532" s="4">
        <v>5374</v>
      </c>
    </row>
    <row r="533" spans="1:6" x14ac:dyDescent="0.25">
      <c r="A533" t="str">
        <f t="shared" si="8"/>
        <v>2008-06</v>
      </c>
      <c r="B533" t="s">
        <v>27</v>
      </c>
      <c r="C533" t="s">
        <v>75</v>
      </c>
      <c r="D533" t="s">
        <v>8</v>
      </c>
      <c r="E533" t="s">
        <v>64</v>
      </c>
      <c r="F533" s="4">
        <v>28885</v>
      </c>
    </row>
    <row r="534" spans="1:6" x14ac:dyDescent="0.25">
      <c r="A534" t="str">
        <f t="shared" si="8"/>
        <v>2008-06</v>
      </c>
      <c r="B534" t="s">
        <v>27</v>
      </c>
      <c r="C534" t="s">
        <v>75</v>
      </c>
      <c r="D534" t="s">
        <v>8</v>
      </c>
      <c r="E534" t="s">
        <v>65</v>
      </c>
      <c r="F534" s="4">
        <v>5416</v>
      </c>
    </row>
    <row r="535" spans="1:6" x14ac:dyDescent="0.25">
      <c r="A535" t="str">
        <f t="shared" si="8"/>
        <v>2008-06</v>
      </c>
      <c r="B535" t="s">
        <v>27</v>
      </c>
      <c r="C535" t="s">
        <v>75</v>
      </c>
      <c r="D535" t="s">
        <v>8</v>
      </c>
      <c r="E535" t="s">
        <v>66</v>
      </c>
      <c r="F535" s="4">
        <v>7315</v>
      </c>
    </row>
    <row r="536" spans="1:6" x14ac:dyDescent="0.25">
      <c r="A536" t="str">
        <f t="shared" si="8"/>
        <v>2008-05</v>
      </c>
      <c r="B536" t="s">
        <v>27</v>
      </c>
      <c r="C536" t="s">
        <v>76</v>
      </c>
      <c r="D536" t="s">
        <v>8</v>
      </c>
      <c r="E536" t="s">
        <v>64</v>
      </c>
      <c r="F536" s="4">
        <v>31876</v>
      </c>
    </row>
    <row r="537" spans="1:6" x14ac:dyDescent="0.25">
      <c r="A537" t="str">
        <f t="shared" si="8"/>
        <v>2008-05</v>
      </c>
      <c r="B537" t="s">
        <v>27</v>
      </c>
      <c r="C537" t="s">
        <v>76</v>
      </c>
      <c r="D537" t="s">
        <v>8</v>
      </c>
      <c r="E537" t="s">
        <v>65</v>
      </c>
      <c r="F537" s="4">
        <v>6531</v>
      </c>
    </row>
    <row r="538" spans="1:6" x14ac:dyDescent="0.25">
      <c r="A538" t="str">
        <f t="shared" si="8"/>
        <v>2008-05</v>
      </c>
      <c r="B538" t="s">
        <v>27</v>
      </c>
      <c r="C538" t="s">
        <v>76</v>
      </c>
      <c r="D538" t="s">
        <v>8</v>
      </c>
      <c r="E538" t="s">
        <v>66</v>
      </c>
      <c r="F538" s="4">
        <v>8174</v>
      </c>
    </row>
    <row r="539" spans="1:6" x14ac:dyDescent="0.25">
      <c r="A539" t="str">
        <f t="shared" si="8"/>
        <v>2008-04</v>
      </c>
      <c r="B539" t="s">
        <v>27</v>
      </c>
      <c r="C539" t="s">
        <v>77</v>
      </c>
      <c r="D539" t="s">
        <v>8</v>
      </c>
      <c r="E539" t="s">
        <v>64</v>
      </c>
      <c r="F539" s="4">
        <v>34312</v>
      </c>
    </row>
    <row r="540" spans="1:6" x14ac:dyDescent="0.25">
      <c r="A540" t="str">
        <f t="shared" si="8"/>
        <v>2008-04</v>
      </c>
      <c r="B540" t="s">
        <v>27</v>
      </c>
      <c r="C540" t="s">
        <v>77</v>
      </c>
      <c r="D540" t="s">
        <v>8</v>
      </c>
      <c r="E540" t="s">
        <v>65</v>
      </c>
      <c r="F540" s="4">
        <v>6705</v>
      </c>
    </row>
    <row r="541" spans="1:6" x14ac:dyDescent="0.25">
      <c r="A541" t="str">
        <f t="shared" si="8"/>
        <v>2008-04</v>
      </c>
      <c r="B541" t="s">
        <v>27</v>
      </c>
      <c r="C541" t="s">
        <v>77</v>
      </c>
      <c r="D541" t="s">
        <v>8</v>
      </c>
      <c r="E541" t="s">
        <v>66</v>
      </c>
      <c r="F541" s="4">
        <v>8769</v>
      </c>
    </row>
    <row r="542" spans="1:6" x14ac:dyDescent="0.25">
      <c r="A542" t="str">
        <f t="shared" si="8"/>
        <v>2008-03</v>
      </c>
      <c r="B542" t="s">
        <v>27</v>
      </c>
      <c r="C542" t="s">
        <v>63</v>
      </c>
      <c r="D542" t="s">
        <v>8</v>
      </c>
      <c r="E542" t="s">
        <v>64</v>
      </c>
      <c r="F542" s="4">
        <v>34032</v>
      </c>
    </row>
    <row r="543" spans="1:6" x14ac:dyDescent="0.25">
      <c r="A543" t="str">
        <f t="shared" si="8"/>
        <v>2008-03</v>
      </c>
      <c r="B543" t="s">
        <v>27</v>
      </c>
      <c r="C543" t="s">
        <v>63</v>
      </c>
      <c r="D543" t="s">
        <v>8</v>
      </c>
      <c r="E543" t="s">
        <v>65</v>
      </c>
      <c r="F543" s="4">
        <v>6223</v>
      </c>
    </row>
    <row r="544" spans="1:6" x14ac:dyDescent="0.25">
      <c r="A544" t="str">
        <f t="shared" si="8"/>
        <v>2008-03</v>
      </c>
      <c r="B544" t="s">
        <v>27</v>
      </c>
      <c r="C544" t="s">
        <v>63</v>
      </c>
      <c r="D544" t="s">
        <v>8</v>
      </c>
      <c r="E544" t="s">
        <v>66</v>
      </c>
      <c r="F544" s="4">
        <v>7964</v>
      </c>
    </row>
    <row r="545" spans="1:6" x14ac:dyDescent="0.25">
      <c r="A545" t="str">
        <f t="shared" si="8"/>
        <v>2008-02</v>
      </c>
      <c r="B545" t="s">
        <v>27</v>
      </c>
      <c r="C545" t="s">
        <v>67</v>
      </c>
      <c r="D545" t="s">
        <v>8</v>
      </c>
      <c r="E545" t="s">
        <v>64</v>
      </c>
      <c r="F545" s="4">
        <v>36243</v>
      </c>
    </row>
    <row r="546" spans="1:6" x14ac:dyDescent="0.25">
      <c r="A546" t="str">
        <f t="shared" si="8"/>
        <v>2008-02</v>
      </c>
      <c r="B546" t="s">
        <v>27</v>
      </c>
      <c r="C546" t="s">
        <v>67</v>
      </c>
      <c r="D546" t="s">
        <v>8</v>
      </c>
      <c r="E546" t="s">
        <v>65</v>
      </c>
      <c r="F546" s="4">
        <v>6675</v>
      </c>
    </row>
    <row r="547" spans="1:6" x14ac:dyDescent="0.25">
      <c r="A547" t="str">
        <f t="shared" si="8"/>
        <v>2008-02</v>
      </c>
      <c r="B547" t="s">
        <v>27</v>
      </c>
      <c r="C547" t="s">
        <v>67</v>
      </c>
      <c r="D547" t="s">
        <v>8</v>
      </c>
      <c r="E547" t="s">
        <v>66</v>
      </c>
      <c r="F547" s="4">
        <v>8719</v>
      </c>
    </row>
    <row r="548" spans="1:6" x14ac:dyDescent="0.25">
      <c r="A548" t="str">
        <f t="shared" si="8"/>
        <v>2008-01</v>
      </c>
      <c r="B548" t="s">
        <v>27</v>
      </c>
      <c r="C548" t="s">
        <v>68</v>
      </c>
      <c r="D548" t="s">
        <v>8</v>
      </c>
      <c r="E548" t="s">
        <v>64</v>
      </c>
      <c r="F548" s="4">
        <v>44442</v>
      </c>
    </row>
    <row r="549" spans="1:6" x14ac:dyDescent="0.25">
      <c r="A549" t="str">
        <f t="shared" si="8"/>
        <v>2008-01</v>
      </c>
      <c r="B549" t="s">
        <v>27</v>
      </c>
      <c r="C549" t="s">
        <v>68</v>
      </c>
      <c r="D549" t="s">
        <v>8</v>
      </c>
      <c r="E549" t="s">
        <v>65</v>
      </c>
      <c r="F549" s="4">
        <v>8711</v>
      </c>
    </row>
    <row r="550" spans="1:6" x14ac:dyDescent="0.25">
      <c r="A550" t="str">
        <f t="shared" si="8"/>
        <v>2008-01</v>
      </c>
      <c r="B550" t="s">
        <v>27</v>
      </c>
      <c r="C550" t="s">
        <v>68</v>
      </c>
      <c r="D550" t="s">
        <v>8</v>
      </c>
      <c r="E550" t="s">
        <v>66</v>
      </c>
      <c r="F550" s="4">
        <v>10911</v>
      </c>
    </row>
    <row r="551" spans="1:6" x14ac:dyDescent="0.25">
      <c r="A551" t="str">
        <f t="shared" si="8"/>
        <v>2007-12</v>
      </c>
      <c r="B551" t="s">
        <v>28</v>
      </c>
      <c r="C551" t="s">
        <v>69</v>
      </c>
      <c r="D551" t="s">
        <v>8</v>
      </c>
      <c r="E551" t="s">
        <v>64</v>
      </c>
      <c r="F551" s="4">
        <v>26184</v>
      </c>
    </row>
    <row r="552" spans="1:6" x14ac:dyDescent="0.25">
      <c r="A552" t="str">
        <f t="shared" si="8"/>
        <v>2007-12</v>
      </c>
      <c r="B552" t="s">
        <v>28</v>
      </c>
      <c r="C552" t="s">
        <v>69</v>
      </c>
      <c r="D552" t="s">
        <v>8</v>
      </c>
      <c r="E552" t="s">
        <v>65</v>
      </c>
      <c r="F552" s="4">
        <v>4825</v>
      </c>
    </row>
    <row r="553" spans="1:6" x14ac:dyDescent="0.25">
      <c r="A553" t="str">
        <f t="shared" si="8"/>
        <v>2007-12</v>
      </c>
      <c r="B553" t="s">
        <v>28</v>
      </c>
      <c r="C553" t="s">
        <v>69</v>
      </c>
      <c r="D553" t="s">
        <v>8</v>
      </c>
      <c r="E553" t="s">
        <v>66</v>
      </c>
      <c r="F553" s="4">
        <v>6198</v>
      </c>
    </row>
    <row r="554" spans="1:6" x14ac:dyDescent="0.25">
      <c r="A554" t="str">
        <f t="shared" si="8"/>
        <v>2007-11</v>
      </c>
      <c r="B554" t="s">
        <v>28</v>
      </c>
      <c r="C554" t="s">
        <v>70</v>
      </c>
      <c r="D554" t="s">
        <v>8</v>
      </c>
      <c r="E554" t="s">
        <v>64</v>
      </c>
      <c r="F554" s="4">
        <v>38488</v>
      </c>
    </row>
    <row r="555" spans="1:6" x14ac:dyDescent="0.25">
      <c r="A555" t="str">
        <f t="shared" si="8"/>
        <v>2007-11</v>
      </c>
      <c r="B555" t="s">
        <v>28</v>
      </c>
      <c r="C555" t="s">
        <v>70</v>
      </c>
      <c r="D555" t="s">
        <v>8</v>
      </c>
      <c r="E555" t="s">
        <v>65</v>
      </c>
      <c r="F555" s="4">
        <v>7493</v>
      </c>
    </row>
    <row r="556" spans="1:6" x14ac:dyDescent="0.25">
      <c r="A556" t="str">
        <f t="shared" si="8"/>
        <v>2007-11</v>
      </c>
      <c r="B556" t="s">
        <v>28</v>
      </c>
      <c r="C556" t="s">
        <v>70</v>
      </c>
      <c r="D556" t="s">
        <v>8</v>
      </c>
      <c r="E556" t="s">
        <v>66</v>
      </c>
      <c r="F556" s="4">
        <v>9899</v>
      </c>
    </row>
    <row r="557" spans="1:6" x14ac:dyDescent="0.25">
      <c r="A557" t="str">
        <f t="shared" si="8"/>
        <v>2007-10</v>
      </c>
      <c r="B557" t="s">
        <v>28</v>
      </c>
      <c r="C557" t="s">
        <v>71</v>
      </c>
      <c r="D557" t="s">
        <v>8</v>
      </c>
      <c r="E557" t="s">
        <v>64</v>
      </c>
      <c r="F557" s="4">
        <v>39362</v>
      </c>
    </row>
    <row r="558" spans="1:6" x14ac:dyDescent="0.25">
      <c r="A558" t="str">
        <f t="shared" si="8"/>
        <v>2007-10</v>
      </c>
      <c r="B558" t="s">
        <v>28</v>
      </c>
      <c r="C558" t="s">
        <v>71</v>
      </c>
      <c r="D558" t="s">
        <v>8</v>
      </c>
      <c r="E558" t="s">
        <v>65</v>
      </c>
      <c r="F558" s="4">
        <v>7455</v>
      </c>
    </row>
    <row r="559" spans="1:6" x14ac:dyDescent="0.25">
      <c r="A559" t="str">
        <f t="shared" si="8"/>
        <v>2007-10</v>
      </c>
      <c r="B559" t="s">
        <v>28</v>
      </c>
      <c r="C559" t="s">
        <v>71</v>
      </c>
      <c r="D559" t="s">
        <v>8</v>
      </c>
      <c r="E559" t="s">
        <v>66</v>
      </c>
      <c r="F559" s="4">
        <v>10303</v>
      </c>
    </row>
    <row r="560" spans="1:6" x14ac:dyDescent="0.25">
      <c r="A560" t="str">
        <f t="shared" si="8"/>
        <v>2007-09</v>
      </c>
      <c r="B560" t="s">
        <v>28</v>
      </c>
      <c r="C560" t="s">
        <v>72</v>
      </c>
      <c r="D560" t="s">
        <v>8</v>
      </c>
      <c r="E560" t="s">
        <v>64</v>
      </c>
      <c r="F560" s="4">
        <v>35924</v>
      </c>
    </row>
    <row r="561" spans="1:6" x14ac:dyDescent="0.25">
      <c r="A561" t="str">
        <f t="shared" si="8"/>
        <v>2007-09</v>
      </c>
      <c r="B561" t="s">
        <v>28</v>
      </c>
      <c r="C561" t="s">
        <v>72</v>
      </c>
      <c r="D561" t="s">
        <v>8</v>
      </c>
      <c r="E561" t="s">
        <v>65</v>
      </c>
      <c r="F561" s="4">
        <v>6626</v>
      </c>
    </row>
    <row r="562" spans="1:6" x14ac:dyDescent="0.25">
      <c r="A562" t="str">
        <f t="shared" si="8"/>
        <v>2007-09</v>
      </c>
      <c r="B562" t="s">
        <v>28</v>
      </c>
      <c r="C562" t="s">
        <v>72</v>
      </c>
      <c r="D562" t="s">
        <v>8</v>
      </c>
      <c r="E562" t="s">
        <v>66</v>
      </c>
      <c r="F562" s="4">
        <v>9519</v>
      </c>
    </row>
    <row r="563" spans="1:6" x14ac:dyDescent="0.25">
      <c r="A563" t="str">
        <f t="shared" si="8"/>
        <v>2007-08</v>
      </c>
      <c r="B563" t="s">
        <v>28</v>
      </c>
      <c r="C563" t="s">
        <v>73</v>
      </c>
      <c r="D563" t="s">
        <v>8</v>
      </c>
      <c r="E563" t="s">
        <v>64</v>
      </c>
      <c r="F563" s="4">
        <v>36218</v>
      </c>
    </row>
    <row r="564" spans="1:6" x14ac:dyDescent="0.25">
      <c r="A564" t="str">
        <f t="shared" si="8"/>
        <v>2007-08</v>
      </c>
      <c r="B564" t="s">
        <v>28</v>
      </c>
      <c r="C564" t="s">
        <v>73</v>
      </c>
      <c r="D564" t="s">
        <v>8</v>
      </c>
      <c r="E564" t="s">
        <v>65</v>
      </c>
      <c r="F564" s="4">
        <v>7027</v>
      </c>
    </row>
    <row r="565" spans="1:6" x14ac:dyDescent="0.25">
      <c r="A565" t="str">
        <f t="shared" si="8"/>
        <v>2007-08</v>
      </c>
      <c r="B565" t="s">
        <v>28</v>
      </c>
      <c r="C565" t="s">
        <v>73</v>
      </c>
      <c r="D565" t="s">
        <v>8</v>
      </c>
      <c r="E565" t="s">
        <v>66</v>
      </c>
      <c r="F565" s="4">
        <v>9580</v>
      </c>
    </row>
    <row r="566" spans="1:6" x14ac:dyDescent="0.25">
      <c r="A566" t="str">
        <f t="shared" si="8"/>
        <v>2007-07</v>
      </c>
      <c r="B566" t="s">
        <v>28</v>
      </c>
      <c r="C566" t="s">
        <v>74</v>
      </c>
      <c r="D566" t="s">
        <v>8</v>
      </c>
      <c r="E566" t="s">
        <v>64</v>
      </c>
      <c r="F566" s="4">
        <v>27097</v>
      </c>
    </row>
    <row r="567" spans="1:6" x14ac:dyDescent="0.25">
      <c r="A567" t="str">
        <f t="shared" si="8"/>
        <v>2007-07</v>
      </c>
      <c r="B567" t="s">
        <v>28</v>
      </c>
      <c r="C567" t="s">
        <v>74</v>
      </c>
      <c r="D567" t="s">
        <v>8</v>
      </c>
      <c r="E567" t="s">
        <v>65</v>
      </c>
      <c r="F567" s="4">
        <v>4989</v>
      </c>
    </row>
    <row r="568" spans="1:6" x14ac:dyDescent="0.25">
      <c r="A568" t="str">
        <f t="shared" si="8"/>
        <v>2007-07</v>
      </c>
      <c r="B568" t="s">
        <v>28</v>
      </c>
      <c r="C568" t="s">
        <v>74</v>
      </c>
      <c r="D568" t="s">
        <v>8</v>
      </c>
      <c r="E568" t="s">
        <v>66</v>
      </c>
      <c r="F568" s="4">
        <v>6700</v>
      </c>
    </row>
    <row r="569" spans="1:6" x14ac:dyDescent="0.25">
      <c r="A569" t="str">
        <f t="shared" si="8"/>
        <v>2007-06</v>
      </c>
      <c r="B569" t="s">
        <v>28</v>
      </c>
      <c r="C569" t="s">
        <v>75</v>
      </c>
      <c r="D569" t="s">
        <v>8</v>
      </c>
      <c r="E569" t="s">
        <v>64</v>
      </c>
      <c r="F569" s="4">
        <v>32161</v>
      </c>
    </row>
    <row r="570" spans="1:6" x14ac:dyDescent="0.25">
      <c r="A570" t="str">
        <f t="shared" si="8"/>
        <v>2007-06</v>
      </c>
      <c r="B570" t="s">
        <v>28</v>
      </c>
      <c r="C570" t="s">
        <v>75</v>
      </c>
      <c r="D570" t="s">
        <v>8</v>
      </c>
      <c r="E570" t="s">
        <v>65</v>
      </c>
      <c r="F570" s="4">
        <v>6456</v>
      </c>
    </row>
    <row r="571" spans="1:6" x14ac:dyDescent="0.25">
      <c r="A571" t="str">
        <f t="shared" si="8"/>
        <v>2007-06</v>
      </c>
      <c r="B571" t="s">
        <v>28</v>
      </c>
      <c r="C571" t="s">
        <v>75</v>
      </c>
      <c r="D571" t="s">
        <v>8</v>
      </c>
      <c r="E571" t="s">
        <v>66</v>
      </c>
      <c r="F571" s="4">
        <v>8374</v>
      </c>
    </row>
    <row r="572" spans="1:6" x14ac:dyDescent="0.25">
      <c r="A572" t="str">
        <f t="shared" si="8"/>
        <v>2007-05</v>
      </c>
      <c r="B572" t="s">
        <v>28</v>
      </c>
      <c r="C572" t="s">
        <v>76</v>
      </c>
      <c r="D572" t="s">
        <v>8</v>
      </c>
      <c r="E572" t="s">
        <v>64</v>
      </c>
      <c r="F572" s="4">
        <v>39016</v>
      </c>
    </row>
    <row r="573" spans="1:6" x14ac:dyDescent="0.25">
      <c r="A573" t="str">
        <f t="shared" si="8"/>
        <v>2007-05</v>
      </c>
      <c r="B573" t="s">
        <v>28</v>
      </c>
      <c r="C573" t="s">
        <v>76</v>
      </c>
      <c r="D573" t="s">
        <v>8</v>
      </c>
      <c r="E573" t="s">
        <v>65</v>
      </c>
      <c r="F573" s="4">
        <v>8280</v>
      </c>
    </row>
    <row r="574" spans="1:6" x14ac:dyDescent="0.25">
      <c r="A574" t="str">
        <f t="shared" si="8"/>
        <v>2007-05</v>
      </c>
      <c r="B574" t="s">
        <v>28</v>
      </c>
      <c r="C574" t="s">
        <v>76</v>
      </c>
      <c r="D574" t="s">
        <v>8</v>
      </c>
      <c r="E574" t="s">
        <v>66</v>
      </c>
      <c r="F574" s="4">
        <v>10284</v>
      </c>
    </row>
    <row r="575" spans="1:6" x14ac:dyDescent="0.25">
      <c r="A575" t="str">
        <f t="shared" si="8"/>
        <v>2007-04</v>
      </c>
      <c r="B575" t="s">
        <v>28</v>
      </c>
      <c r="C575" t="s">
        <v>77</v>
      </c>
      <c r="D575" t="s">
        <v>8</v>
      </c>
      <c r="E575" t="s">
        <v>64</v>
      </c>
      <c r="F575" s="4">
        <v>34508</v>
      </c>
    </row>
    <row r="576" spans="1:6" x14ac:dyDescent="0.25">
      <c r="A576" t="str">
        <f t="shared" si="8"/>
        <v>2007-04</v>
      </c>
      <c r="B576" t="s">
        <v>28</v>
      </c>
      <c r="C576" t="s">
        <v>77</v>
      </c>
      <c r="D576" t="s">
        <v>8</v>
      </c>
      <c r="E576" t="s">
        <v>65</v>
      </c>
      <c r="F576" s="4">
        <v>6969</v>
      </c>
    </row>
    <row r="577" spans="1:6" x14ac:dyDescent="0.25">
      <c r="A577" t="str">
        <f t="shared" si="8"/>
        <v>2007-04</v>
      </c>
      <c r="B577" t="s">
        <v>28</v>
      </c>
      <c r="C577" t="s">
        <v>77</v>
      </c>
      <c r="D577" t="s">
        <v>8</v>
      </c>
      <c r="E577" t="s">
        <v>66</v>
      </c>
      <c r="F577" s="4">
        <v>8723</v>
      </c>
    </row>
    <row r="578" spans="1:6" x14ac:dyDescent="0.25">
      <c r="A578" t="str">
        <f t="shared" si="8"/>
        <v>2007-03</v>
      </c>
      <c r="B578" t="s">
        <v>28</v>
      </c>
      <c r="C578" t="s">
        <v>63</v>
      </c>
      <c r="D578" t="s">
        <v>8</v>
      </c>
      <c r="E578" t="s">
        <v>64</v>
      </c>
      <c r="F578" s="4">
        <v>40328</v>
      </c>
    </row>
    <row r="579" spans="1:6" x14ac:dyDescent="0.25">
      <c r="A579" t="str">
        <f t="shared" ref="A579:A622" si="9">B579&amp;"-"&amp;C579</f>
        <v>2007-03</v>
      </c>
      <c r="B579" t="s">
        <v>28</v>
      </c>
      <c r="C579" t="s">
        <v>63</v>
      </c>
      <c r="D579" t="s">
        <v>8</v>
      </c>
      <c r="E579" t="s">
        <v>65</v>
      </c>
      <c r="F579" s="4">
        <v>7951</v>
      </c>
    </row>
    <row r="580" spans="1:6" x14ac:dyDescent="0.25">
      <c r="A580" t="str">
        <f t="shared" si="9"/>
        <v>2007-03</v>
      </c>
      <c r="B580" t="s">
        <v>28</v>
      </c>
      <c r="C580" t="s">
        <v>63</v>
      </c>
      <c r="D580" t="s">
        <v>8</v>
      </c>
      <c r="E580" t="s">
        <v>66</v>
      </c>
      <c r="F580" s="4">
        <v>9738</v>
      </c>
    </row>
    <row r="581" spans="1:6" x14ac:dyDescent="0.25">
      <c r="A581" t="str">
        <f t="shared" si="9"/>
        <v>2007-02</v>
      </c>
      <c r="B581" t="s">
        <v>28</v>
      </c>
      <c r="C581" t="s">
        <v>67</v>
      </c>
      <c r="D581" t="s">
        <v>8</v>
      </c>
      <c r="E581" t="s">
        <v>64</v>
      </c>
      <c r="F581" s="4">
        <v>40202</v>
      </c>
    </row>
    <row r="582" spans="1:6" x14ac:dyDescent="0.25">
      <c r="A582" t="str">
        <f t="shared" si="9"/>
        <v>2007-02</v>
      </c>
      <c r="B582" t="s">
        <v>28</v>
      </c>
      <c r="C582" t="s">
        <v>67</v>
      </c>
      <c r="D582" t="s">
        <v>8</v>
      </c>
      <c r="E582" t="s">
        <v>65</v>
      </c>
      <c r="F582" s="4">
        <v>7349</v>
      </c>
    </row>
    <row r="583" spans="1:6" x14ac:dyDescent="0.25">
      <c r="A583" t="str">
        <f t="shared" si="9"/>
        <v>2007-02</v>
      </c>
      <c r="B583" t="s">
        <v>28</v>
      </c>
      <c r="C583" t="s">
        <v>67</v>
      </c>
      <c r="D583" t="s">
        <v>8</v>
      </c>
      <c r="E583" t="s">
        <v>66</v>
      </c>
      <c r="F583" s="4">
        <v>9462</v>
      </c>
    </row>
    <row r="584" spans="1:6" x14ac:dyDescent="0.25">
      <c r="A584" t="str">
        <f t="shared" si="9"/>
        <v>2007-01</v>
      </c>
      <c r="B584" t="s">
        <v>28</v>
      </c>
      <c r="C584" t="s">
        <v>68</v>
      </c>
      <c r="D584" t="s">
        <v>8</v>
      </c>
      <c r="E584" t="s">
        <v>64</v>
      </c>
      <c r="F584" s="4">
        <v>46828</v>
      </c>
    </row>
    <row r="585" spans="1:6" x14ac:dyDescent="0.25">
      <c r="A585" t="str">
        <f t="shared" si="9"/>
        <v>2007-01</v>
      </c>
      <c r="B585" t="s">
        <v>28</v>
      </c>
      <c r="C585" t="s">
        <v>68</v>
      </c>
      <c r="D585" t="s">
        <v>8</v>
      </c>
      <c r="E585" t="s">
        <v>65</v>
      </c>
      <c r="F585" s="4">
        <v>9155</v>
      </c>
    </row>
    <row r="586" spans="1:6" x14ac:dyDescent="0.25">
      <c r="A586" t="str">
        <f t="shared" si="9"/>
        <v>2007-01</v>
      </c>
      <c r="B586" t="s">
        <v>28</v>
      </c>
      <c r="C586" t="s">
        <v>68</v>
      </c>
      <c r="D586" t="s">
        <v>8</v>
      </c>
      <c r="E586" t="s">
        <v>66</v>
      </c>
      <c r="F586" s="4">
        <v>11312</v>
      </c>
    </row>
    <row r="587" spans="1:6" x14ac:dyDescent="0.25">
      <c r="A587" t="str">
        <f t="shared" si="9"/>
        <v>2006-12</v>
      </c>
      <c r="B587" t="s">
        <v>29</v>
      </c>
      <c r="C587" t="s">
        <v>69</v>
      </c>
      <c r="D587" t="s">
        <v>8</v>
      </c>
      <c r="E587" t="s">
        <v>64</v>
      </c>
      <c r="F587" s="4">
        <v>32255</v>
      </c>
    </row>
    <row r="588" spans="1:6" x14ac:dyDescent="0.25">
      <c r="A588" t="str">
        <f t="shared" si="9"/>
        <v>2006-12</v>
      </c>
      <c r="B588" t="s">
        <v>29</v>
      </c>
      <c r="C588" t="s">
        <v>69</v>
      </c>
      <c r="D588" t="s">
        <v>8</v>
      </c>
      <c r="E588" t="s">
        <v>65</v>
      </c>
      <c r="F588" s="4">
        <v>6411</v>
      </c>
    </row>
    <row r="589" spans="1:6" x14ac:dyDescent="0.25">
      <c r="A589" t="str">
        <f t="shared" si="9"/>
        <v>2006-12</v>
      </c>
      <c r="B589" t="s">
        <v>29</v>
      </c>
      <c r="C589" t="s">
        <v>69</v>
      </c>
      <c r="D589" t="s">
        <v>8</v>
      </c>
      <c r="E589" t="s">
        <v>66</v>
      </c>
      <c r="F589" s="4">
        <v>7808</v>
      </c>
    </row>
    <row r="590" spans="1:6" x14ac:dyDescent="0.25">
      <c r="A590" t="str">
        <f t="shared" si="9"/>
        <v>2006-11</v>
      </c>
      <c r="B590" t="s">
        <v>29</v>
      </c>
      <c r="C590" t="s">
        <v>70</v>
      </c>
      <c r="D590" t="s">
        <v>8</v>
      </c>
      <c r="E590" t="s">
        <v>64</v>
      </c>
      <c r="F590" s="4">
        <v>42374</v>
      </c>
    </row>
    <row r="591" spans="1:6" x14ac:dyDescent="0.25">
      <c r="A591" t="str">
        <f t="shared" si="9"/>
        <v>2006-11</v>
      </c>
      <c r="B591" t="s">
        <v>29</v>
      </c>
      <c r="C591" t="s">
        <v>70</v>
      </c>
      <c r="D591" t="s">
        <v>8</v>
      </c>
      <c r="E591" t="s">
        <v>65</v>
      </c>
      <c r="F591" s="4">
        <v>8729</v>
      </c>
    </row>
    <row r="592" spans="1:6" x14ac:dyDescent="0.25">
      <c r="A592" t="str">
        <f t="shared" si="9"/>
        <v>2006-11</v>
      </c>
      <c r="B592" t="s">
        <v>29</v>
      </c>
      <c r="C592" t="s">
        <v>70</v>
      </c>
      <c r="D592" t="s">
        <v>8</v>
      </c>
      <c r="E592" t="s">
        <v>66</v>
      </c>
      <c r="F592" s="4">
        <v>10969</v>
      </c>
    </row>
    <row r="593" spans="1:6" x14ac:dyDescent="0.25">
      <c r="A593" t="str">
        <f t="shared" si="9"/>
        <v>2006-10</v>
      </c>
      <c r="B593" t="s">
        <v>29</v>
      </c>
      <c r="C593" t="s">
        <v>71</v>
      </c>
      <c r="D593" t="s">
        <v>8</v>
      </c>
      <c r="E593" t="s">
        <v>64</v>
      </c>
      <c r="F593" s="4">
        <v>45327</v>
      </c>
    </row>
    <row r="594" spans="1:6" x14ac:dyDescent="0.25">
      <c r="A594" t="str">
        <f t="shared" si="9"/>
        <v>2006-10</v>
      </c>
      <c r="B594" t="s">
        <v>29</v>
      </c>
      <c r="C594" t="s">
        <v>71</v>
      </c>
      <c r="D594" t="s">
        <v>8</v>
      </c>
      <c r="E594" t="s">
        <v>65</v>
      </c>
      <c r="F594" s="4">
        <v>9436</v>
      </c>
    </row>
    <row r="595" spans="1:6" x14ac:dyDescent="0.25">
      <c r="A595" t="str">
        <f t="shared" si="9"/>
        <v>2006-10</v>
      </c>
      <c r="B595" t="s">
        <v>29</v>
      </c>
      <c r="C595" t="s">
        <v>71</v>
      </c>
      <c r="D595" t="s">
        <v>8</v>
      </c>
      <c r="E595" t="s">
        <v>66</v>
      </c>
      <c r="F595" s="4">
        <v>11889</v>
      </c>
    </row>
    <row r="596" spans="1:6" x14ac:dyDescent="0.25">
      <c r="A596" t="str">
        <f t="shared" si="9"/>
        <v>2006-09</v>
      </c>
      <c r="B596" t="s">
        <v>29</v>
      </c>
      <c r="C596" t="s">
        <v>72</v>
      </c>
      <c r="D596" t="s">
        <v>8</v>
      </c>
      <c r="E596" t="s">
        <v>64</v>
      </c>
      <c r="F596" s="4">
        <v>43255</v>
      </c>
    </row>
    <row r="597" spans="1:6" x14ac:dyDescent="0.25">
      <c r="A597" t="str">
        <f t="shared" si="9"/>
        <v>2006-09</v>
      </c>
      <c r="B597" t="s">
        <v>29</v>
      </c>
      <c r="C597" t="s">
        <v>72</v>
      </c>
      <c r="D597" t="s">
        <v>8</v>
      </c>
      <c r="E597" t="s">
        <v>65</v>
      </c>
      <c r="F597" s="4">
        <v>8619</v>
      </c>
    </row>
    <row r="598" spans="1:6" x14ac:dyDescent="0.25">
      <c r="A598" t="str">
        <f t="shared" si="9"/>
        <v>2006-09</v>
      </c>
      <c r="B598" t="s">
        <v>29</v>
      </c>
      <c r="C598" t="s">
        <v>72</v>
      </c>
      <c r="D598" t="s">
        <v>8</v>
      </c>
      <c r="E598" t="s">
        <v>66</v>
      </c>
      <c r="F598" s="4">
        <v>11707</v>
      </c>
    </row>
    <row r="599" spans="1:6" x14ac:dyDescent="0.25">
      <c r="A599" t="str">
        <f t="shared" si="9"/>
        <v>2006-08</v>
      </c>
      <c r="B599" t="s">
        <v>29</v>
      </c>
      <c r="C599" t="s">
        <v>73</v>
      </c>
      <c r="D599" t="s">
        <v>8</v>
      </c>
      <c r="E599" t="s">
        <v>64</v>
      </c>
      <c r="F599" s="4">
        <v>42092</v>
      </c>
    </row>
    <row r="600" spans="1:6" x14ac:dyDescent="0.25">
      <c r="A600" t="str">
        <f t="shared" si="9"/>
        <v>2006-08</v>
      </c>
      <c r="B600" t="s">
        <v>29</v>
      </c>
      <c r="C600" t="s">
        <v>73</v>
      </c>
      <c r="D600" t="s">
        <v>8</v>
      </c>
      <c r="E600" t="s">
        <v>65</v>
      </c>
      <c r="F600" s="4">
        <v>8615</v>
      </c>
    </row>
    <row r="601" spans="1:6" x14ac:dyDescent="0.25">
      <c r="A601" t="str">
        <f t="shared" si="9"/>
        <v>2006-08</v>
      </c>
      <c r="B601" t="s">
        <v>29</v>
      </c>
      <c r="C601" t="s">
        <v>73</v>
      </c>
      <c r="D601" t="s">
        <v>8</v>
      </c>
      <c r="E601" t="s">
        <v>66</v>
      </c>
      <c r="F601" s="4">
        <v>11674</v>
      </c>
    </row>
    <row r="602" spans="1:6" x14ac:dyDescent="0.25">
      <c r="A602" t="str">
        <f t="shared" si="9"/>
        <v>2006-07</v>
      </c>
      <c r="B602" t="s">
        <v>29</v>
      </c>
      <c r="C602" t="s">
        <v>74</v>
      </c>
      <c r="D602" t="s">
        <v>8</v>
      </c>
      <c r="E602" t="s">
        <v>64</v>
      </c>
      <c r="F602" s="4">
        <v>27460</v>
      </c>
    </row>
    <row r="603" spans="1:6" x14ac:dyDescent="0.25">
      <c r="A603" t="str">
        <f t="shared" si="9"/>
        <v>2006-07</v>
      </c>
      <c r="B603" t="s">
        <v>29</v>
      </c>
      <c r="C603" t="s">
        <v>74</v>
      </c>
      <c r="D603" t="s">
        <v>8</v>
      </c>
      <c r="E603" t="s">
        <v>65</v>
      </c>
      <c r="F603" s="4">
        <v>4933</v>
      </c>
    </row>
    <row r="604" spans="1:6" x14ac:dyDescent="0.25">
      <c r="A604" t="str">
        <f t="shared" si="9"/>
        <v>2006-07</v>
      </c>
      <c r="B604" t="s">
        <v>29</v>
      </c>
      <c r="C604" t="s">
        <v>74</v>
      </c>
      <c r="D604" t="s">
        <v>8</v>
      </c>
      <c r="E604" t="s">
        <v>66</v>
      </c>
      <c r="F604" s="4">
        <v>6800</v>
      </c>
    </row>
    <row r="605" spans="1:6" x14ac:dyDescent="0.25">
      <c r="A605" t="str">
        <f t="shared" si="9"/>
        <v>2006-06</v>
      </c>
      <c r="B605" t="s">
        <v>29</v>
      </c>
      <c r="C605" t="s">
        <v>75</v>
      </c>
      <c r="D605" t="s">
        <v>8</v>
      </c>
      <c r="E605" t="s">
        <v>64</v>
      </c>
      <c r="F605" s="4">
        <v>35126</v>
      </c>
    </row>
    <row r="606" spans="1:6" x14ac:dyDescent="0.25">
      <c r="A606" t="str">
        <f t="shared" si="9"/>
        <v>2006-06</v>
      </c>
      <c r="B606" t="s">
        <v>29</v>
      </c>
      <c r="C606" t="s">
        <v>75</v>
      </c>
      <c r="D606" t="s">
        <v>8</v>
      </c>
      <c r="E606" t="s">
        <v>65</v>
      </c>
      <c r="F606" s="4">
        <v>7101</v>
      </c>
    </row>
    <row r="607" spans="1:6" x14ac:dyDescent="0.25">
      <c r="A607" t="str">
        <f t="shared" si="9"/>
        <v>2006-06</v>
      </c>
      <c r="B607" t="s">
        <v>29</v>
      </c>
      <c r="C607" t="s">
        <v>75</v>
      </c>
      <c r="D607" t="s">
        <v>8</v>
      </c>
      <c r="E607" t="s">
        <v>66</v>
      </c>
      <c r="F607" s="4">
        <v>9299</v>
      </c>
    </row>
    <row r="608" spans="1:6" x14ac:dyDescent="0.25">
      <c r="A608" t="str">
        <f t="shared" si="9"/>
        <v>2006-05</v>
      </c>
      <c r="B608" t="s">
        <v>29</v>
      </c>
      <c r="C608" t="s">
        <v>76</v>
      </c>
      <c r="D608" t="s">
        <v>8</v>
      </c>
      <c r="E608" t="s">
        <v>64</v>
      </c>
      <c r="F608" s="4">
        <v>40414</v>
      </c>
    </row>
    <row r="609" spans="1:6" x14ac:dyDescent="0.25">
      <c r="A609" t="str">
        <f t="shared" si="9"/>
        <v>2006-05</v>
      </c>
      <c r="B609" t="s">
        <v>29</v>
      </c>
      <c r="C609" t="s">
        <v>76</v>
      </c>
      <c r="D609" t="s">
        <v>8</v>
      </c>
      <c r="E609" t="s">
        <v>65</v>
      </c>
      <c r="F609" s="4">
        <v>8189</v>
      </c>
    </row>
    <row r="610" spans="1:6" x14ac:dyDescent="0.25">
      <c r="A610" t="str">
        <f t="shared" si="9"/>
        <v>2006-05</v>
      </c>
      <c r="B610" t="s">
        <v>29</v>
      </c>
      <c r="C610" t="s">
        <v>76</v>
      </c>
      <c r="D610" t="s">
        <v>8</v>
      </c>
      <c r="E610" t="s">
        <v>66</v>
      </c>
      <c r="F610" s="4">
        <v>10973</v>
      </c>
    </row>
    <row r="611" spans="1:6" x14ac:dyDescent="0.25">
      <c r="A611" t="str">
        <f t="shared" si="9"/>
        <v>2006-04</v>
      </c>
      <c r="B611" t="s">
        <v>29</v>
      </c>
      <c r="C611" t="s">
        <v>77</v>
      </c>
      <c r="D611" t="s">
        <v>8</v>
      </c>
      <c r="E611" t="s">
        <v>64</v>
      </c>
      <c r="F611" s="4">
        <v>33676</v>
      </c>
    </row>
    <row r="612" spans="1:6" x14ac:dyDescent="0.25">
      <c r="A612" t="str">
        <f t="shared" si="9"/>
        <v>2006-04</v>
      </c>
      <c r="B612" t="s">
        <v>29</v>
      </c>
      <c r="C612" t="s">
        <v>77</v>
      </c>
      <c r="D612" t="s">
        <v>8</v>
      </c>
      <c r="E612" t="s">
        <v>65</v>
      </c>
      <c r="F612" s="4">
        <v>6921</v>
      </c>
    </row>
    <row r="613" spans="1:6" x14ac:dyDescent="0.25">
      <c r="A613" t="str">
        <f t="shared" si="9"/>
        <v>2006-04</v>
      </c>
      <c r="B613" t="s">
        <v>29</v>
      </c>
      <c r="C613" t="s">
        <v>77</v>
      </c>
      <c r="D613" t="s">
        <v>8</v>
      </c>
      <c r="E613" t="s">
        <v>66</v>
      </c>
      <c r="F613" s="4">
        <v>8838</v>
      </c>
    </row>
    <row r="614" spans="1:6" x14ac:dyDescent="0.25">
      <c r="A614" t="str">
        <f t="shared" si="9"/>
        <v>2006-03</v>
      </c>
      <c r="B614" t="s">
        <v>29</v>
      </c>
      <c r="C614" t="s">
        <v>63</v>
      </c>
      <c r="D614" t="s">
        <v>8</v>
      </c>
      <c r="E614" t="s">
        <v>64</v>
      </c>
      <c r="F614" s="4">
        <v>45974</v>
      </c>
    </row>
    <row r="615" spans="1:6" x14ac:dyDescent="0.25">
      <c r="A615" t="str">
        <f t="shared" si="9"/>
        <v>2006-03</v>
      </c>
      <c r="B615" t="s">
        <v>29</v>
      </c>
      <c r="C615" t="s">
        <v>63</v>
      </c>
      <c r="D615" t="s">
        <v>8</v>
      </c>
      <c r="E615" t="s">
        <v>65</v>
      </c>
      <c r="F615" s="4">
        <v>8954</v>
      </c>
    </row>
    <row r="616" spans="1:6" x14ac:dyDescent="0.25">
      <c r="A616" t="str">
        <f t="shared" si="9"/>
        <v>2006-03</v>
      </c>
      <c r="B616" t="s">
        <v>29</v>
      </c>
      <c r="C616" t="s">
        <v>63</v>
      </c>
      <c r="D616" t="s">
        <v>8</v>
      </c>
      <c r="E616" t="s">
        <v>66</v>
      </c>
      <c r="F616" s="4">
        <v>11724</v>
      </c>
    </row>
    <row r="617" spans="1:6" x14ac:dyDescent="0.25">
      <c r="A617" t="str">
        <f t="shared" si="9"/>
        <v>2006-02</v>
      </c>
      <c r="B617" t="s">
        <v>29</v>
      </c>
      <c r="C617" t="s">
        <v>67</v>
      </c>
      <c r="D617" t="s">
        <v>8</v>
      </c>
      <c r="E617" t="s">
        <v>64</v>
      </c>
      <c r="F617" s="4">
        <v>42648</v>
      </c>
    </row>
    <row r="618" spans="1:6" x14ac:dyDescent="0.25">
      <c r="A618" t="str">
        <f t="shared" si="9"/>
        <v>2006-02</v>
      </c>
      <c r="B618" t="s">
        <v>29</v>
      </c>
      <c r="C618" t="s">
        <v>67</v>
      </c>
      <c r="D618" t="s">
        <v>8</v>
      </c>
      <c r="E618" t="s">
        <v>65</v>
      </c>
      <c r="F618" s="4">
        <v>7951</v>
      </c>
    </row>
    <row r="619" spans="1:6" x14ac:dyDescent="0.25">
      <c r="A619" t="str">
        <f t="shared" si="9"/>
        <v>2006-02</v>
      </c>
      <c r="B619" t="s">
        <v>29</v>
      </c>
      <c r="C619" t="s">
        <v>67</v>
      </c>
      <c r="D619" t="s">
        <v>8</v>
      </c>
      <c r="E619" t="s">
        <v>66</v>
      </c>
      <c r="F619" s="4">
        <v>11133</v>
      </c>
    </row>
    <row r="620" spans="1:6" x14ac:dyDescent="0.25">
      <c r="A620" t="str">
        <f t="shared" si="9"/>
        <v>2006-01</v>
      </c>
      <c r="B620" t="s">
        <v>29</v>
      </c>
      <c r="C620" t="s">
        <v>68</v>
      </c>
      <c r="D620" t="s">
        <v>8</v>
      </c>
      <c r="E620" t="s">
        <v>64</v>
      </c>
      <c r="F620" s="4">
        <v>48524</v>
      </c>
    </row>
    <row r="621" spans="1:6" x14ac:dyDescent="0.25">
      <c r="A621" t="str">
        <f t="shared" si="9"/>
        <v>2006-01</v>
      </c>
      <c r="B621" t="s">
        <v>29</v>
      </c>
      <c r="C621" t="s">
        <v>68</v>
      </c>
      <c r="D621" t="s">
        <v>8</v>
      </c>
      <c r="E621" t="s">
        <v>65</v>
      </c>
      <c r="F621" s="4">
        <v>9589</v>
      </c>
    </row>
    <row r="622" spans="1:6" x14ac:dyDescent="0.25">
      <c r="A622" t="str">
        <f t="shared" si="9"/>
        <v>2006-01</v>
      </c>
      <c r="B622" t="s">
        <v>29</v>
      </c>
      <c r="C622" t="s">
        <v>68</v>
      </c>
      <c r="D622" t="s">
        <v>8</v>
      </c>
      <c r="E622" t="s">
        <v>66</v>
      </c>
      <c r="F622" s="4">
        <v>12445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00AA3-041B-4EFA-80A5-3E1B23184BC0}">
  <dimension ref="A1:J26"/>
  <sheetViews>
    <sheetView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2" max="2" width="13.28515625" customWidth="1"/>
    <col min="3" max="3" width="10.7109375" bestFit="1" customWidth="1"/>
    <col min="4" max="4" width="15.7109375" bestFit="1" customWidth="1"/>
    <col min="5" max="5" width="17.28515625" bestFit="1" customWidth="1"/>
    <col min="6" max="6" width="20.28515625" customWidth="1"/>
    <col min="7" max="7" width="19.42578125" customWidth="1"/>
    <col min="8" max="8" width="13.140625" customWidth="1"/>
    <col min="9" max="9" width="11.28515625" customWidth="1"/>
    <col min="11" max="11" width="35.28515625" bestFit="1" customWidth="1"/>
    <col min="12" max="12" width="21.42578125" bestFit="1" customWidth="1"/>
  </cols>
  <sheetData>
    <row r="1" spans="1:9" ht="28.9" customHeight="1" x14ac:dyDescent="0.25">
      <c r="A1" s="9" t="s">
        <v>0</v>
      </c>
      <c r="B1" s="9" t="str">
        <f>'Sjp statistik pivot'!H4</f>
        <v>Nettodagar</v>
      </c>
      <c r="C1" s="9" t="str">
        <f>'Sjp statistik pivot'!I4</f>
        <v>Belopp i 1000-tal kr</v>
      </c>
      <c r="D1" s="9" t="s">
        <v>48</v>
      </c>
      <c r="E1" s="9" t="s">
        <v>46</v>
      </c>
      <c r="F1" s="9" t="s">
        <v>47</v>
      </c>
      <c r="G1" s="9" t="s">
        <v>49</v>
      </c>
      <c r="H1" s="9" t="s">
        <v>50</v>
      </c>
      <c r="I1" s="9" t="s">
        <v>55</v>
      </c>
    </row>
    <row r="2" spans="1:9" x14ac:dyDescent="0.25">
      <c r="A2" s="7">
        <f>_xlfn.NUMBERVALUE('Sjp statistik pivot'!G5)</f>
        <v>1999</v>
      </c>
      <c r="B2" s="4">
        <f>'Sjp statistik pivot'!H5</f>
        <v>62544047</v>
      </c>
      <c r="C2" s="4">
        <f>'Sjp statistik pivot'!I5</f>
        <v>24132947</v>
      </c>
      <c r="D2" s="4">
        <f>C2/B2*1000</f>
        <v>385.85521976216222</v>
      </c>
      <c r="E2" s="4"/>
      <c r="F2" s="4"/>
      <c r="G2" s="4"/>
      <c r="I2" s="4">
        <f>'Sjp statistik pivot'!L5</f>
        <v>89.564873766665229</v>
      </c>
    </row>
    <row r="3" spans="1:9" x14ac:dyDescent="0.25">
      <c r="A3" s="7">
        <f>_xlfn.NUMBERVALUE('Sjp statistik pivot'!G6)</f>
        <v>2000</v>
      </c>
      <c r="B3" s="4">
        <f>'Sjp statistik pivot'!H6</f>
        <v>76388817</v>
      </c>
      <c r="C3" s="4">
        <f>'Sjp statistik pivot'!I6</f>
        <v>30688815</v>
      </c>
      <c r="D3" s="4">
        <f t="shared" ref="D3:D25" si="0">C3/B3*1000</f>
        <v>401.74486535116785</v>
      </c>
      <c r="E3" s="4"/>
      <c r="F3" s="4"/>
      <c r="G3" s="4"/>
      <c r="I3" s="4">
        <f>'Sjp statistik pivot'!L6</f>
        <v>98.12068427360154</v>
      </c>
    </row>
    <row r="4" spans="1:9" x14ac:dyDescent="0.25">
      <c r="A4" s="7">
        <f>_xlfn.NUMBERVALUE('Sjp statistik pivot'!G7)</f>
        <v>2001</v>
      </c>
      <c r="B4" s="4">
        <f>'Sjp statistik pivot'!H7</f>
        <v>88243735</v>
      </c>
      <c r="C4" s="4">
        <f>'Sjp statistik pivot'!I7</f>
        <v>36565694</v>
      </c>
      <c r="D4" s="4">
        <f t="shared" si="0"/>
        <v>414.3715585021418</v>
      </c>
      <c r="E4" s="4"/>
      <c r="F4" s="4"/>
      <c r="G4" s="4"/>
      <c r="I4" s="4">
        <f>'Sjp statistik pivot'!L7</f>
        <v>105.22129639455839</v>
      </c>
    </row>
    <row r="5" spans="1:9" x14ac:dyDescent="0.25">
      <c r="A5" s="7">
        <f>_xlfn.NUMBERVALUE('Sjp statistik pivot'!G8)</f>
        <v>2002</v>
      </c>
      <c r="B5" s="4">
        <f>'Sjp statistik pivot'!H8</f>
        <v>94502856</v>
      </c>
      <c r="C5" s="4">
        <f>'Sjp statistik pivot'!I8</f>
        <v>40813227</v>
      </c>
      <c r="D5" s="4">
        <f t="shared" si="0"/>
        <v>431.8729478397986</v>
      </c>
      <c r="E5" s="4"/>
      <c r="F5" s="4"/>
      <c r="G5" s="4"/>
      <c r="I5" s="4">
        <f>'Sjp statistik pivot'!L8</f>
        <v>109.82599903774414</v>
      </c>
    </row>
    <row r="6" spans="1:9" x14ac:dyDescent="0.25">
      <c r="A6" s="7">
        <f>_xlfn.NUMBERVALUE('Sjp statistik pivot'!G9)</f>
        <v>2003</v>
      </c>
      <c r="B6" s="4">
        <f>'Sjp statistik pivot'!H9</f>
        <v>90411000</v>
      </c>
      <c r="C6" s="4">
        <f>'Sjp statistik pivot'!I9</f>
        <v>39868317</v>
      </c>
      <c r="D6" s="4">
        <f t="shared" si="0"/>
        <v>440.967548196569</v>
      </c>
      <c r="E6" s="4"/>
      <c r="F6" s="4"/>
      <c r="G6" s="4"/>
      <c r="I6" s="4">
        <f>'Sjp statistik pivot'!L9</f>
        <v>113.90606161013842</v>
      </c>
    </row>
    <row r="7" spans="1:9" x14ac:dyDescent="0.25">
      <c r="A7" s="7">
        <f>_xlfn.NUMBERVALUE('Sjp statistik pivot'!G10)</f>
        <v>2004</v>
      </c>
      <c r="B7" s="4">
        <f>'Sjp statistik pivot'!H10</f>
        <v>78357709</v>
      </c>
      <c r="C7" s="4">
        <f>'Sjp statistik pivot'!I10</f>
        <v>34890037</v>
      </c>
      <c r="D7" s="4">
        <f t="shared" si="0"/>
        <v>445.2661703011251</v>
      </c>
      <c r="E7" s="4"/>
      <c r="F7" s="4"/>
      <c r="G7" s="4"/>
      <c r="I7" s="4">
        <f>'Sjp statistik pivot'!L10</f>
        <v>110.70819287185675</v>
      </c>
    </row>
    <row r="8" spans="1:9" x14ac:dyDescent="0.25">
      <c r="A8" s="7">
        <f>_xlfn.NUMBERVALUE('Sjp statistik pivot'!G11)</f>
        <v>2005</v>
      </c>
      <c r="B8" s="4">
        <f>'Sjp statistik pivot'!H11</f>
        <v>67145439</v>
      </c>
      <c r="C8" s="4">
        <f>'Sjp statistik pivot'!I11</f>
        <v>31280813</v>
      </c>
      <c r="D8" s="4">
        <f t="shared" si="0"/>
        <v>465.8665348810959</v>
      </c>
      <c r="E8" s="4"/>
      <c r="F8" s="4"/>
      <c r="G8" s="4"/>
      <c r="I8" s="4">
        <f>'Sjp statistik pivot'!L11</f>
        <v>96.364644761296532</v>
      </c>
    </row>
    <row r="9" spans="1:9" x14ac:dyDescent="0.25">
      <c r="A9" s="7">
        <f>_xlfn.NUMBERVALUE('Sjp statistik pivot'!G12)</f>
        <v>2006</v>
      </c>
      <c r="B9" s="4">
        <f>'Sjp statistik pivot'!H12</f>
        <v>61183043</v>
      </c>
      <c r="C9" s="4">
        <f>'Sjp statistik pivot'!I12</f>
        <v>29477512</v>
      </c>
      <c r="D9" s="4">
        <f t="shared" si="0"/>
        <v>481.79218545896777</v>
      </c>
      <c r="E9" s="4"/>
      <c r="F9" s="4"/>
      <c r="G9" s="4"/>
      <c r="I9" s="4">
        <f>'Sjp statistik pivot'!L12</f>
        <v>91.634043693995253</v>
      </c>
    </row>
    <row r="10" spans="1:9" x14ac:dyDescent="0.25">
      <c r="A10" s="7">
        <f>_xlfn.NUMBERVALUE('Sjp statistik pivot'!G13)</f>
        <v>2007</v>
      </c>
      <c r="B10" s="4">
        <f>'Sjp statistik pivot'!H13</f>
        <v>53524193</v>
      </c>
      <c r="C10" s="4">
        <f>'Sjp statistik pivot'!I13</f>
        <v>25626763</v>
      </c>
      <c r="D10" s="4">
        <f t="shared" si="0"/>
        <v>478.7884050862757</v>
      </c>
      <c r="E10" s="4"/>
      <c r="F10" s="4"/>
      <c r="G10" s="4"/>
      <c r="I10" s="4">
        <f>'Sjp statistik pivot'!L13</f>
        <v>88.064353348634796</v>
      </c>
    </row>
    <row r="11" spans="1:9" x14ac:dyDescent="0.25">
      <c r="A11" s="7">
        <f>_xlfn.NUMBERVALUE('Sjp statistik pivot'!G14)</f>
        <v>2008</v>
      </c>
      <c r="B11" s="4">
        <f>'Sjp statistik pivot'!H14</f>
        <v>44820406</v>
      </c>
      <c r="C11" s="4">
        <f>'Sjp statistik pivot'!I14</f>
        <v>21466237</v>
      </c>
      <c r="D11" s="4">
        <f t="shared" si="0"/>
        <v>478.93892348944809</v>
      </c>
      <c r="E11" s="4"/>
      <c r="F11" s="4"/>
      <c r="G11" s="4"/>
      <c r="I11" s="4">
        <f>'Sjp statistik pivot'!L14</f>
        <v>82.660008926167322</v>
      </c>
    </row>
    <row r="12" spans="1:9" x14ac:dyDescent="0.25">
      <c r="A12" s="7">
        <f>_xlfn.NUMBERVALUE('Sjp statistik pivot'!G15)</f>
        <v>2009</v>
      </c>
      <c r="B12" s="4">
        <f>'Sjp statistik pivot'!H15</f>
        <v>36320263</v>
      </c>
      <c r="C12" s="4">
        <f>'Sjp statistik pivot'!I15</f>
        <v>17756380</v>
      </c>
      <c r="D12" s="4">
        <f t="shared" si="0"/>
        <v>488.88357443887452</v>
      </c>
      <c r="E12" s="4"/>
      <c r="F12" s="4"/>
      <c r="G12" s="4"/>
      <c r="I12" s="4">
        <f>'Sjp statistik pivot'!L15</f>
        <v>74.605791766718909</v>
      </c>
    </row>
    <row r="13" spans="1:9" x14ac:dyDescent="0.25">
      <c r="A13" s="7">
        <f>_xlfn.NUMBERVALUE('Sjp statistik pivot'!G16)</f>
        <v>2010</v>
      </c>
      <c r="B13" s="4">
        <f>'Sjp statistik pivot'!H16</f>
        <v>31782341</v>
      </c>
      <c r="C13" s="4">
        <f>'Sjp statistik pivot'!I16</f>
        <v>16042516</v>
      </c>
      <c r="D13" s="4">
        <f t="shared" si="0"/>
        <v>504.76193682523262</v>
      </c>
      <c r="E13" s="4"/>
      <c r="F13" s="4"/>
      <c r="G13" s="4"/>
      <c r="I13" s="4">
        <f>'Sjp statistik pivot'!L16</f>
        <v>67.763006852557027</v>
      </c>
    </row>
    <row r="14" spans="1:9" x14ac:dyDescent="0.25">
      <c r="A14" s="7">
        <f>_xlfn.NUMBERVALUE('Sjp statistik pivot'!G17)</f>
        <v>2011</v>
      </c>
      <c r="B14" s="4">
        <f>'Sjp statistik pivot'!H17</f>
        <v>35991613</v>
      </c>
      <c r="C14" s="4">
        <f>'Sjp statistik pivot'!I17</f>
        <v>18435007</v>
      </c>
      <c r="D14" s="4">
        <f t="shared" si="0"/>
        <v>512.20285681555868</v>
      </c>
      <c r="E14" s="4"/>
      <c r="F14" s="4"/>
      <c r="G14" s="4"/>
      <c r="I14" s="4">
        <f>'Sjp statistik pivot'!L17</f>
        <v>76.034656644653722</v>
      </c>
    </row>
    <row r="15" spans="1:9" x14ac:dyDescent="0.25">
      <c r="A15" s="7">
        <f>_xlfn.NUMBERVALUE('Sjp statistik pivot'!G18)</f>
        <v>2012</v>
      </c>
      <c r="B15" s="4">
        <f>'Sjp statistik pivot'!H18</f>
        <v>40950882</v>
      </c>
      <c r="C15" s="4">
        <f>'Sjp statistik pivot'!I18</f>
        <v>21328731</v>
      </c>
      <c r="D15" s="4">
        <f t="shared" si="0"/>
        <v>520.83691384229519</v>
      </c>
      <c r="E15" s="4"/>
      <c r="F15" s="4"/>
      <c r="G15" s="4"/>
      <c r="I15" s="4">
        <f>'Sjp statistik pivot'!L18</f>
        <v>81.631400800548576</v>
      </c>
    </row>
    <row r="16" spans="1:9" x14ac:dyDescent="0.25">
      <c r="A16" s="7">
        <f>_xlfn.NUMBERVALUE('Sjp statistik pivot'!G19)</f>
        <v>2013</v>
      </c>
      <c r="B16" s="4">
        <f>'Sjp statistik pivot'!H19</f>
        <v>45075927</v>
      </c>
      <c r="C16" s="4">
        <f>'Sjp statistik pivot'!I19</f>
        <v>23938451</v>
      </c>
      <c r="D16" s="4">
        <f t="shared" si="0"/>
        <v>531.06952187583408</v>
      </c>
      <c r="E16" s="4"/>
      <c r="F16" s="4"/>
      <c r="G16" s="4"/>
      <c r="I16" s="4">
        <f>'Sjp statistik pivot'!L19</f>
        <v>84.65169478315903</v>
      </c>
    </row>
    <row r="17" spans="1:10" x14ac:dyDescent="0.25">
      <c r="A17" s="7">
        <f>_xlfn.NUMBERVALUE('Sjp statistik pivot'!G20)</f>
        <v>2014</v>
      </c>
      <c r="B17" s="4">
        <f>'Sjp statistik pivot'!H20</f>
        <v>50944105</v>
      </c>
      <c r="C17" s="4">
        <f>'Sjp statistik pivot'!I20</f>
        <v>27502658</v>
      </c>
      <c r="D17" s="4">
        <f t="shared" si="0"/>
        <v>539.85947932542933</v>
      </c>
      <c r="E17" s="4"/>
      <c r="F17" s="4"/>
      <c r="G17" s="4"/>
      <c r="I17" s="4">
        <f>'Sjp statistik pivot'!L20</f>
        <v>90.452644026327519</v>
      </c>
    </row>
    <row r="18" spans="1:10" x14ac:dyDescent="0.25">
      <c r="A18" s="7">
        <f>_xlfn.NUMBERVALUE('Sjp statistik pivot'!G21)</f>
        <v>2015</v>
      </c>
      <c r="B18" s="4">
        <f>'Sjp statistik pivot'!H21</f>
        <v>57022737</v>
      </c>
      <c r="C18" s="4">
        <f>'Sjp statistik pivot'!I21</f>
        <v>31494092</v>
      </c>
      <c r="D18" s="4">
        <f t="shared" si="0"/>
        <v>552.30761722293346</v>
      </c>
      <c r="E18" s="4"/>
      <c r="F18" s="4"/>
      <c r="G18" s="4"/>
      <c r="I18" s="4">
        <f>'Sjp statistik pivot'!L21</f>
        <v>93.505955758162116</v>
      </c>
    </row>
    <row r="19" spans="1:10" x14ac:dyDescent="0.25">
      <c r="A19" s="7">
        <f>_xlfn.NUMBERVALUE('Sjp statistik pivot'!G22)</f>
        <v>2016</v>
      </c>
      <c r="B19" s="4">
        <f>'Sjp statistik pivot'!H22</f>
        <v>59626281</v>
      </c>
      <c r="C19" s="4">
        <f>'Sjp statistik pivot'!I22</f>
        <v>33503275</v>
      </c>
      <c r="D19" s="4">
        <f t="shared" si="0"/>
        <v>561.88771860515658</v>
      </c>
      <c r="E19" s="4"/>
      <c r="F19" s="4">
        <v>3677000</v>
      </c>
      <c r="G19" s="4">
        <f>F19/C19*1000</f>
        <v>109.75046469337698</v>
      </c>
      <c r="H19" s="4">
        <f>SUM(D19,G19)</f>
        <v>671.63818329853359</v>
      </c>
      <c r="I19" s="4">
        <f>'Sjp statistik pivot'!L22</f>
        <v>95.321674364176133</v>
      </c>
      <c r="J19" s="6"/>
    </row>
    <row r="20" spans="1:10" x14ac:dyDescent="0.25">
      <c r="A20" s="7">
        <f>_xlfn.NUMBERVALUE('Sjp statistik pivot'!G23)</f>
        <v>2017</v>
      </c>
      <c r="B20" s="4">
        <f>'Sjp statistik pivot'!H23</f>
        <v>56350050</v>
      </c>
      <c r="C20" s="4">
        <f>'Sjp statistik pivot'!I23</f>
        <v>32100333</v>
      </c>
      <c r="D20" s="4">
        <f t="shared" si="0"/>
        <v>569.65935256490457</v>
      </c>
      <c r="E20" s="4"/>
      <c r="F20" s="4">
        <v>3644000</v>
      </c>
      <c r="G20" s="4">
        <f t="shared" ref="G20:G25" si="1">F20/C20*1000</f>
        <v>113.51907159343176</v>
      </c>
      <c r="H20" s="4">
        <f t="shared" ref="H20:H25" si="2">SUM(D20,G20)</f>
        <v>683.17842415833638</v>
      </c>
      <c r="I20" s="4">
        <f>'Sjp statistik pivot'!L23</f>
        <v>93.030172456489652</v>
      </c>
      <c r="J20" s="6"/>
    </row>
    <row r="21" spans="1:10" x14ac:dyDescent="0.25">
      <c r="A21" s="7">
        <f>_xlfn.NUMBERVALUE('Sjp statistik pivot'!G24)</f>
        <v>2018</v>
      </c>
      <c r="B21" s="4">
        <f>'Sjp statistik pivot'!H24</f>
        <v>55163368</v>
      </c>
      <c r="C21" s="4">
        <f>'Sjp statistik pivot'!I24</f>
        <v>32305695</v>
      </c>
      <c r="D21" s="4">
        <f>C21/B21*1000</f>
        <v>585.63673994669796</v>
      </c>
      <c r="E21" s="4">
        <v>32483000</v>
      </c>
      <c r="F21" s="4">
        <v>3569000</v>
      </c>
      <c r="G21" s="4">
        <f t="shared" si="1"/>
        <v>110.47587739561089</v>
      </c>
      <c r="H21" s="4">
        <f t="shared" si="2"/>
        <v>696.11261734230879</v>
      </c>
      <c r="I21" s="4">
        <f>'Sjp statistik pivot'!L24</f>
        <v>91.684217349464078</v>
      </c>
      <c r="J21" s="6"/>
    </row>
    <row r="22" spans="1:10" x14ac:dyDescent="0.25">
      <c r="A22" s="7">
        <f>_xlfn.NUMBERVALUE('Sjp statistik pivot'!G25)</f>
        <v>2019</v>
      </c>
      <c r="B22" s="4">
        <f>'Sjp statistik pivot'!H25</f>
        <v>54327433</v>
      </c>
      <c r="C22" s="4">
        <f>'Sjp statistik pivot'!I25</f>
        <v>32792825</v>
      </c>
      <c r="D22" s="4">
        <f t="shared" si="0"/>
        <v>603.61447594993126</v>
      </c>
      <c r="E22" s="4">
        <v>32970000</v>
      </c>
      <c r="F22" s="4">
        <v>3787000</v>
      </c>
      <c r="G22" s="4">
        <f t="shared" si="1"/>
        <v>115.48257888730232</v>
      </c>
      <c r="H22" s="4">
        <f t="shared" si="2"/>
        <v>719.0970548372336</v>
      </c>
      <c r="I22" s="4">
        <f>'Sjp statistik pivot'!L25</f>
        <v>91.920235589515215</v>
      </c>
      <c r="J22" s="6"/>
    </row>
    <row r="23" spans="1:10" x14ac:dyDescent="0.25">
      <c r="A23" s="7">
        <f>_xlfn.NUMBERVALUE('Sjp statistik pivot'!G26)</f>
        <v>2020</v>
      </c>
      <c r="B23" s="4">
        <f>'Sjp statistik pivot'!H26</f>
        <v>54314844</v>
      </c>
      <c r="C23" s="4">
        <f>'Sjp statistik pivot'!I26</f>
        <v>33253169</v>
      </c>
      <c r="D23" s="4">
        <f t="shared" si="0"/>
        <v>612.22985377625321</v>
      </c>
      <c r="E23" s="4">
        <v>36941000</v>
      </c>
      <c r="F23" s="4">
        <v>3830000</v>
      </c>
      <c r="G23" s="4">
        <f t="shared" si="1"/>
        <v>115.17699260482513</v>
      </c>
      <c r="H23" s="4">
        <f t="shared" si="2"/>
        <v>727.40684638107837</v>
      </c>
      <c r="I23" s="4">
        <f>'Sjp statistik pivot'!L26</f>
        <v>79.912846709314437</v>
      </c>
      <c r="J23" s="6"/>
    </row>
    <row r="24" spans="1:10" x14ac:dyDescent="0.25">
      <c r="A24" s="7">
        <f>_xlfn.NUMBERVALUE('Sjp statistik pivot'!G27)</f>
        <v>2021</v>
      </c>
      <c r="B24" s="4">
        <f>'Sjp statistik pivot'!H27</f>
        <v>54230642</v>
      </c>
      <c r="C24" s="4">
        <f>'Sjp statistik pivot'!I27</f>
        <v>33641968</v>
      </c>
      <c r="D24" s="4">
        <f t="shared" si="0"/>
        <v>620.34980150152012</v>
      </c>
      <c r="E24" s="4">
        <v>37619000</v>
      </c>
      <c r="F24" s="4">
        <v>3648000</v>
      </c>
      <c r="G24" s="4">
        <f t="shared" si="1"/>
        <v>108.43598686022175</v>
      </c>
      <c r="H24" s="4">
        <f t="shared" si="2"/>
        <v>728.78578836174188</v>
      </c>
      <c r="I24" s="4">
        <f>'Sjp statistik pivot'!L27</f>
        <v>87.564392086197344</v>
      </c>
      <c r="J24" s="6"/>
    </row>
    <row r="25" spans="1:10" x14ac:dyDescent="0.25">
      <c r="A25" s="7">
        <f>_xlfn.NUMBERVALUE('Sjp statistik pivot'!G28)</f>
        <v>2022</v>
      </c>
      <c r="B25" s="4">
        <f>'Sjp statistik pivot'!H28</f>
        <v>57572102</v>
      </c>
      <c r="C25" s="4">
        <f>'Sjp statistik pivot'!I28</f>
        <v>38527925</v>
      </c>
      <c r="D25" s="4">
        <f t="shared" si="0"/>
        <v>669.21171299251841</v>
      </c>
      <c r="E25" s="4">
        <v>40447000</v>
      </c>
      <c r="F25" s="4">
        <v>3870000</v>
      </c>
      <c r="G25" s="4">
        <f t="shared" si="1"/>
        <v>100.44662410446449</v>
      </c>
      <c r="H25" s="4">
        <f t="shared" si="2"/>
        <v>769.6583370969829</v>
      </c>
      <c r="I25" s="4">
        <f>'Sjp statistik pivot'!L28</f>
        <v>93.138546011059091</v>
      </c>
      <c r="J25" s="6"/>
    </row>
    <row r="26" spans="1:10" x14ac:dyDescent="0.25">
      <c r="B26" s="4"/>
      <c r="C26" s="4"/>
      <c r="D26" s="4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3D40D-FFCD-4515-AD55-C1BE167AD8E3}">
  <dimension ref="A1:L29"/>
  <sheetViews>
    <sheetView workbookViewId="0">
      <selection activeCell="H28" sqref="H28"/>
    </sheetView>
  </sheetViews>
  <sheetFormatPr defaultRowHeight="15" x14ac:dyDescent="0.25"/>
  <cols>
    <col min="1" max="1" width="14" bestFit="1" customWidth="1"/>
    <col min="2" max="2" width="49.140625" bestFit="1" customWidth="1"/>
    <col min="3" max="3" width="27.140625" bestFit="1" customWidth="1"/>
    <col min="4" max="4" width="24.42578125" bestFit="1" customWidth="1"/>
    <col min="5" max="5" width="11" customWidth="1"/>
    <col min="6" max="6" width="11" bestFit="1" customWidth="1"/>
    <col min="7" max="7" width="11.5703125" bestFit="1" customWidth="1"/>
    <col min="8" max="8" width="10.7109375" bestFit="1" customWidth="1"/>
    <col min="9" max="9" width="17.7109375" bestFit="1" customWidth="1"/>
    <col min="10" max="10" width="11.28515625" bestFit="1" customWidth="1"/>
    <col min="11" max="11" width="11.28515625" customWidth="1"/>
    <col min="12" max="12" width="20.7109375" customWidth="1"/>
  </cols>
  <sheetData>
    <row r="1" spans="1:12" x14ac:dyDescent="0.25">
      <c r="A1" s="1" t="s">
        <v>1</v>
      </c>
      <c r="B1" t="s">
        <v>12</v>
      </c>
    </row>
    <row r="2" spans="1:12" x14ac:dyDescent="0.25">
      <c r="A2" s="1" t="s">
        <v>2</v>
      </c>
      <c r="B2" t="s">
        <v>8</v>
      </c>
    </row>
    <row r="4" spans="1:12" x14ac:dyDescent="0.25">
      <c r="A4" s="1" t="s">
        <v>37</v>
      </c>
      <c r="B4" t="s">
        <v>42</v>
      </c>
      <c r="C4" t="s">
        <v>41</v>
      </c>
      <c r="D4" t="s">
        <v>54</v>
      </c>
      <c r="G4" s="5" t="s">
        <v>0</v>
      </c>
      <c r="H4" s="5" t="s">
        <v>43</v>
      </c>
      <c r="I4" s="5" t="s">
        <v>4</v>
      </c>
      <c r="J4" s="5" t="s">
        <v>44</v>
      </c>
      <c r="K4" s="5" t="s">
        <v>45</v>
      </c>
      <c r="L4" s="5" t="s">
        <v>55</v>
      </c>
    </row>
    <row r="5" spans="1:12" x14ac:dyDescent="0.25">
      <c r="A5" s="2" t="s">
        <v>36</v>
      </c>
      <c r="B5" s="4">
        <v>62544047</v>
      </c>
      <c r="C5" s="4">
        <v>24132947</v>
      </c>
      <c r="D5" s="3">
        <v>698310</v>
      </c>
      <c r="E5" s="4"/>
      <c r="G5" t="str">
        <f>A5</f>
        <v>1999</v>
      </c>
      <c r="H5" s="4">
        <f t="shared" ref="H5:I5" si="0">B5</f>
        <v>62544047</v>
      </c>
      <c r="I5" s="4">
        <f t="shared" si="0"/>
        <v>24132947</v>
      </c>
      <c r="J5" s="7">
        <f>I5/H5*1000</f>
        <v>385.85521976216222</v>
      </c>
      <c r="K5" s="4">
        <f>D5</f>
        <v>698310</v>
      </c>
      <c r="L5" s="4">
        <f>H5/K5</f>
        <v>89.564873766665229</v>
      </c>
    </row>
    <row r="6" spans="1:12" x14ac:dyDescent="0.25">
      <c r="A6" s="2" t="s">
        <v>35</v>
      </c>
      <c r="B6" s="4">
        <v>76388817</v>
      </c>
      <c r="C6" s="4">
        <v>30688815</v>
      </c>
      <c r="D6" s="3">
        <v>778519</v>
      </c>
      <c r="E6" s="4"/>
      <c r="G6" t="str">
        <f t="shared" ref="G6:G28" si="1">A6</f>
        <v>2000</v>
      </c>
      <c r="H6" s="4">
        <f t="shared" ref="H6:H28" si="2">B6</f>
        <v>76388817</v>
      </c>
      <c r="I6" s="4">
        <f t="shared" ref="I6:I28" si="3">C6</f>
        <v>30688815</v>
      </c>
      <c r="J6" s="7">
        <f t="shared" ref="J6:J28" si="4">I6/H6*1000</f>
        <v>401.74486535116785</v>
      </c>
      <c r="K6" s="4">
        <f t="shared" ref="K6:K27" si="5">D6</f>
        <v>778519</v>
      </c>
      <c r="L6" s="4">
        <f t="shared" ref="L6:L27" si="6">H6/K6</f>
        <v>98.12068427360154</v>
      </c>
    </row>
    <row r="7" spans="1:12" x14ac:dyDescent="0.25">
      <c r="A7" s="2" t="s">
        <v>34</v>
      </c>
      <c r="B7" s="4">
        <v>88243735</v>
      </c>
      <c r="C7" s="4">
        <v>36565694</v>
      </c>
      <c r="D7" s="3">
        <v>838649</v>
      </c>
      <c r="E7" s="4"/>
      <c r="G7" t="str">
        <f t="shared" si="1"/>
        <v>2001</v>
      </c>
      <c r="H7" s="4">
        <f t="shared" si="2"/>
        <v>88243735</v>
      </c>
      <c r="I7" s="4">
        <f t="shared" si="3"/>
        <v>36565694</v>
      </c>
      <c r="J7" s="7">
        <f t="shared" si="4"/>
        <v>414.3715585021418</v>
      </c>
      <c r="K7" s="4">
        <f t="shared" si="5"/>
        <v>838649</v>
      </c>
      <c r="L7" s="4">
        <f t="shared" si="6"/>
        <v>105.22129639455839</v>
      </c>
    </row>
    <row r="8" spans="1:12" x14ac:dyDescent="0.25">
      <c r="A8" s="2" t="s">
        <v>33</v>
      </c>
      <c r="B8" s="4">
        <v>94502856</v>
      </c>
      <c r="C8" s="4">
        <v>40813227</v>
      </c>
      <c r="D8" s="3">
        <v>860478</v>
      </c>
      <c r="E8" s="4"/>
      <c r="G8" t="str">
        <f t="shared" si="1"/>
        <v>2002</v>
      </c>
      <c r="H8" s="4">
        <f t="shared" si="2"/>
        <v>94502856</v>
      </c>
      <c r="I8" s="4">
        <f t="shared" si="3"/>
        <v>40813227</v>
      </c>
      <c r="J8" s="7">
        <f t="shared" si="4"/>
        <v>431.8729478397986</v>
      </c>
      <c r="K8" s="4">
        <f t="shared" si="5"/>
        <v>860478</v>
      </c>
      <c r="L8" s="4">
        <f t="shared" si="6"/>
        <v>109.82599903774414</v>
      </c>
    </row>
    <row r="9" spans="1:12" x14ac:dyDescent="0.25">
      <c r="A9" s="2" t="s">
        <v>32</v>
      </c>
      <c r="B9" s="4">
        <v>90411000</v>
      </c>
      <c r="C9" s="4">
        <v>39868317</v>
      </c>
      <c r="D9" s="3">
        <v>793733</v>
      </c>
      <c r="E9" s="4"/>
      <c r="G9" t="str">
        <f t="shared" si="1"/>
        <v>2003</v>
      </c>
      <c r="H9" s="4">
        <f t="shared" si="2"/>
        <v>90411000</v>
      </c>
      <c r="I9" s="4">
        <f t="shared" si="3"/>
        <v>39868317</v>
      </c>
      <c r="J9" s="7">
        <f t="shared" si="4"/>
        <v>440.967548196569</v>
      </c>
      <c r="K9" s="4">
        <f t="shared" si="5"/>
        <v>793733</v>
      </c>
      <c r="L9" s="4">
        <f t="shared" si="6"/>
        <v>113.90606161013842</v>
      </c>
    </row>
    <row r="10" spans="1:12" x14ac:dyDescent="0.25">
      <c r="A10" s="2" t="s">
        <v>31</v>
      </c>
      <c r="B10" s="4">
        <v>78357709</v>
      </c>
      <c r="C10" s="4">
        <v>34890037</v>
      </c>
      <c r="D10" s="3">
        <v>707786</v>
      </c>
      <c r="E10" s="4"/>
      <c r="G10" t="str">
        <f t="shared" si="1"/>
        <v>2004</v>
      </c>
      <c r="H10" s="4">
        <f t="shared" si="2"/>
        <v>78357709</v>
      </c>
      <c r="I10" s="4">
        <f t="shared" si="3"/>
        <v>34890037</v>
      </c>
      <c r="J10" s="7">
        <f t="shared" si="4"/>
        <v>445.2661703011251</v>
      </c>
      <c r="K10" s="4">
        <f t="shared" si="5"/>
        <v>707786</v>
      </c>
      <c r="L10" s="4">
        <f t="shared" si="6"/>
        <v>110.70819287185675</v>
      </c>
    </row>
    <row r="11" spans="1:12" x14ac:dyDescent="0.25">
      <c r="A11" s="2" t="s">
        <v>30</v>
      </c>
      <c r="B11" s="4">
        <v>67145439</v>
      </c>
      <c r="C11" s="4">
        <v>31280813</v>
      </c>
      <c r="D11" s="3">
        <v>696785</v>
      </c>
      <c r="E11" s="4"/>
      <c r="G11" t="str">
        <f t="shared" si="1"/>
        <v>2005</v>
      </c>
      <c r="H11" s="4">
        <f t="shared" si="2"/>
        <v>67145439</v>
      </c>
      <c r="I11" s="4">
        <f t="shared" si="3"/>
        <v>31280813</v>
      </c>
      <c r="J11" s="7">
        <f t="shared" si="4"/>
        <v>465.8665348810959</v>
      </c>
      <c r="K11" s="4">
        <f t="shared" si="5"/>
        <v>696785</v>
      </c>
      <c r="L11" s="4">
        <f t="shared" si="6"/>
        <v>96.364644761296532</v>
      </c>
    </row>
    <row r="12" spans="1:12" x14ac:dyDescent="0.25">
      <c r="A12" s="2" t="s">
        <v>29</v>
      </c>
      <c r="B12" s="4">
        <v>61183043</v>
      </c>
      <c r="C12" s="4">
        <v>29477512</v>
      </c>
      <c r="D12" s="3">
        <v>667689</v>
      </c>
      <c r="E12" s="4"/>
      <c r="G12" t="str">
        <f t="shared" si="1"/>
        <v>2006</v>
      </c>
      <c r="H12" s="4">
        <f t="shared" si="2"/>
        <v>61183043</v>
      </c>
      <c r="I12" s="4">
        <f t="shared" si="3"/>
        <v>29477512</v>
      </c>
      <c r="J12" s="7">
        <f t="shared" si="4"/>
        <v>481.79218545896777</v>
      </c>
      <c r="K12" s="4">
        <f t="shared" si="5"/>
        <v>667689</v>
      </c>
      <c r="L12" s="4">
        <f t="shared" si="6"/>
        <v>91.634043693995253</v>
      </c>
    </row>
    <row r="13" spans="1:12" x14ac:dyDescent="0.25">
      <c r="A13" s="2" t="s">
        <v>28</v>
      </c>
      <c r="B13" s="4">
        <v>53524193</v>
      </c>
      <c r="C13" s="4">
        <v>25626763</v>
      </c>
      <c r="D13" s="3">
        <v>607785</v>
      </c>
      <c r="E13" s="4"/>
      <c r="G13" t="str">
        <f t="shared" si="1"/>
        <v>2007</v>
      </c>
      <c r="H13" s="4">
        <f t="shared" si="2"/>
        <v>53524193</v>
      </c>
      <c r="I13" s="4">
        <f t="shared" si="3"/>
        <v>25626763</v>
      </c>
      <c r="J13" s="7">
        <f t="shared" si="4"/>
        <v>478.7884050862757</v>
      </c>
      <c r="K13" s="4">
        <f t="shared" si="5"/>
        <v>607785</v>
      </c>
      <c r="L13" s="4">
        <f t="shared" si="6"/>
        <v>88.064353348634796</v>
      </c>
    </row>
    <row r="14" spans="1:12" x14ac:dyDescent="0.25">
      <c r="A14" s="2" t="s">
        <v>27</v>
      </c>
      <c r="B14" s="4">
        <v>44820406</v>
      </c>
      <c r="C14" s="4">
        <v>21466237</v>
      </c>
      <c r="D14" s="3">
        <v>542226</v>
      </c>
      <c r="E14" s="4"/>
      <c r="G14" t="str">
        <f t="shared" si="1"/>
        <v>2008</v>
      </c>
      <c r="H14" s="4">
        <f t="shared" si="2"/>
        <v>44820406</v>
      </c>
      <c r="I14" s="4">
        <f t="shared" si="3"/>
        <v>21466237</v>
      </c>
      <c r="J14" s="7">
        <f t="shared" si="4"/>
        <v>478.93892348944809</v>
      </c>
      <c r="K14" s="4">
        <f t="shared" si="5"/>
        <v>542226</v>
      </c>
      <c r="L14" s="4">
        <f t="shared" si="6"/>
        <v>82.660008926167322</v>
      </c>
    </row>
    <row r="15" spans="1:12" x14ac:dyDescent="0.25">
      <c r="A15" s="2" t="s">
        <v>26</v>
      </c>
      <c r="B15" s="4">
        <v>36320263</v>
      </c>
      <c r="C15" s="4">
        <v>17756380</v>
      </c>
      <c r="D15" s="3">
        <v>486829</v>
      </c>
      <c r="E15" s="4"/>
      <c r="G15" t="str">
        <f t="shared" si="1"/>
        <v>2009</v>
      </c>
      <c r="H15" s="4">
        <f t="shared" si="2"/>
        <v>36320263</v>
      </c>
      <c r="I15" s="4">
        <f t="shared" si="3"/>
        <v>17756380</v>
      </c>
      <c r="J15" s="7">
        <f t="shared" si="4"/>
        <v>488.88357443887452</v>
      </c>
      <c r="K15" s="4">
        <f t="shared" si="5"/>
        <v>486829</v>
      </c>
      <c r="L15" s="4">
        <f t="shared" si="6"/>
        <v>74.605791766718909</v>
      </c>
    </row>
    <row r="16" spans="1:12" x14ac:dyDescent="0.25">
      <c r="A16" s="2" t="s">
        <v>25</v>
      </c>
      <c r="B16" s="4">
        <v>31782341</v>
      </c>
      <c r="C16" s="4">
        <v>16042516</v>
      </c>
      <c r="D16" s="3">
        <v>469022</v>
      </c>
      <c r="E16" s="4"/>
      <c r="G16" t="str">
        <f t="shared" si="1"/>
        <v>2010</v>
      </c>
      <c r="H16" s="4">
        <f t="shared" si="2"/>
        <v>31782341</v>
      </c>
      <c r="I16" s="4">
        <f t="shared" si="3"/>
        <v>16042516</v>
      </c>
      <c r="J16" s="7">
        <f t="shared" si="4"/>
        <v>504.76193682523262</v>
      </c>
      <c r="K16" s="4">
        <f t="shared" si="5"/>
        <v>469022</v>
      </c>
      <c r="L16" s="4">
        <f t="shared" si="6"/>
        <v>67.763006852557027</v>
      </c>
    </row>
    <row r="17" spans="1:12" x14ac:dyDescent="0.25">
      <c r="A17" s="2" t="s">
        <v>24</v>
      </c>
      <c r="B17" s="4">
        <v>35991613</v>
      </c>
      <c r="C17" s="4">
        <v>18435007</v>
      </c>
      <c r="D17" s="3">
        <v>473358</v>
      </c>
      <c r="E17" s="4"/>
      <c r="G17" t="str">
        <f t="shared" si="1"/>
        <v>2011</v>
      </c>
      <c r="H17" s="4">
        <f t="shared" si="2"/>
        <v>35991613</v>
      </c>
      <c r="I17" s="4">
        <f t="shared" si="3"/>
        <v>18435007</v>
      </c>
      <c r="J17" s="7">
        <f t="shared" si="4"/>
        <v>512.20285681555868</v>
      </c>
      <c r="K17" s="4">
        <f t="shared" si="5"/>
        <v>473358</v>
      </c>
      <c r="L17" s="4">
        <f t="shared" si="6"/>
        <v>76.034656644653722</v>
      </c>
    </row>
    <row r="18" spans="1:12" x14ac:dyDescent="0.25">
      <c r="A18" s="2" t="s">
        <v>23</v>
      </c>
      <c r="B18" s="4">
        <v>40950882</v>
      </c>
      <c r="C18" s="4">
        <v>21328731</v>
      </c>
      <c r="D18" s="3">
        <v>501656</v>
      </c>
      <c r="E18" s="4"/>
      <c r="G18" t="str">
        <f t="shared" si="1"/>
        <v>2012</v>
      </c>
      <c r="H18" s="4">
        <f t="shared" si="2"/>
        <v>40950882</v>
      </c>
      <c r="I18" s="4">
        <f t="shared" si="3"/>
        <v>21328731</v>
      </c>
      <c r="J18" s="7">
        <f t="shared" si="4"/>
        <v>520.83691384229519</v>
      </c>
      <c r="K18" s="4">
        <f t="shared" si="5"/>
        <v>501656</v>
      </c>
      <c r="L18" s="4">
        <f t="shared" si="6"/>
        <v>81.631400800548576</v>
      </c>
    </row>
    <row r="19" spans="1:12" x14ac:dyDescent="0.25">
      <c r="A19" s="2" t="s">
        <v>22</v>
      </c>
      <c r="B19" s="4">
        <v>45075927</v>
      </c>
      <c r="C19" s="4">
        <v>23938451</v>
      </c>
      <c r="D19" s="3">
        <v>532487</v>
      </c>
      <c r="E19" s="4"/>
      <c r="G19" t="str">
        <f t="shared" si="1"/>
        <v>2013</v>
      </c>
      <c r="H19" s="4">
        <f t="shared" si="2"/>
        <v>45075927</v>
      </c>
      <c r="I19" s="4">
        <f t="shared" si="3"/>
        <v>23938451</v>
      </c>
      <c r="J19" s="7">
        <f t="shared" si="4"/>
        <v>531.06952187583408</v>
      </c>
      <c r="K19" s="4">
        <f t="shared" si="5"/>
        <v>532487</v>
      </c>
      <c r="L19" s="4">
        <f t="shared" si="6"/>
        <v>84.65169478315903</v>
      </c>
    </row>
    <row r="20" spans="1:12" x14ac:dyDescent="0.25">
      <c r="A20" s="2" t="s">
        <v>21</v>
      </c>
      <c r="B20" s="4">
        <v>50944105</v>
      </c>
      <c r="C20" s="4">
        <v>27502658</v>
      </c>
      <c r="D20" s="3">
        <v>563213</v>
      </c>
      <c r="E20" s="4"/>
      <c r="G20" t="str">
        <f t="shared" si="1"/>
        <v>2014</v>
      </c>
      <c r="H20" s="4">
        <f t="shared" si="2"/>
        <v>50944105</v>
      </c>
      <c r="I20" s="4">
        <f t="shared" si="3"/>
        <v>27502658</v>
      </c>
      <c r="J20" s="7">
        <f t="shared" si="4"/>
        <v>539.85947932542933</v>
      </c>
      <c r="K20" s="4">
        <f t="shared" si="5"/>
        <v>563213</v>
      </c>
      <c r="L20" s="4">
        <f t="shared" si="6"/>
        <v>90.452644026327519</v>
      </c>
    </row>
    <row r="21" spans="1:12" x14ac:dyDescent="0.25">
      <c r="A21" s="2" t="s">
        <v>20</v>
      </c>
      <c r="B21" s="4">
        <v>57022737</v>
      </c>
      <c r="C21" s="4">
        <v>31494092</v>
      </c>
      <c r="D21" s="3">
        <v>609830</v>
      </c>
      <c r="E21" s="4"/>
      <c r="G21" t="str">
        <f t="shared" si="1"/>
        <v>2015</v>
      </c>
      <c r="H21" s="4">
        <f t="shared" si="2"/>
        <v>57022737</v>
      </c>
      <c r="I21" s="4">
        <f t="shared" si="3"/>
        <v>31494092</v>
      </c>
      <c r="J21" s="7">
        <f t="shared" si="4"/>
        <v>552.30761722293346</v>
      </c>
      <c r="K21" s="4">
        <f t="shared" si="5"/>
        <v>609830</v>
      </c>
      <c r="L21" s="4">
        <f t="shared" si="6"/>
        <v>93.505955758162116</v>
      </c>
    </row>
    <row r="22" spans="1:12" x14ac:dyDescent="0.25">
      <c r="A22" s="2" t="s">
        <v>19</v>
      </c>
      <c r="B22" s="4">
        <v>59626281</v>
      </c>
      <c r="C22" s="4">
        <v>33503275</v>
      </c>
      <c r="D22" s="3">
        <v>625527</v>
      </c>
      <c r="E22" s="4"/>
      <c r="G22" t="str">
        <f t="shared" si="1"/>
        <v>2016</v>
      </c>
      <c r="H22" s="4">
        <f t="shared" si="2"/>
        <v>59626281</v>
      </c>
      <c r="I22" s="4">
        <f t="shared" si="3"/>
        <v>33503275</v>
      </c>
      <c r="J22" s="7">
        <f t="shared" si="4"/>
        <v>561.88771860515658</v>
      </c>
      <c r="K22" s="4">
        <f t="shared" si="5"/>
        <v>625527</v>
      </c>
      <c r="L22" s="4">
        <f t="shared" si="6"/>
        <v>95.321674364176133</v>
      </c>
    </row>
    <row r="23" spans="1:12" x14ac:dyDescent="0.25">
      <c r="A23" s="2" t="s">
        <v>18</v>
      </c>
      <c r="B23" s="4">
        <v>56350050</v>
      </c>
      <c r="C23" s="4">
        <v>32100333</v>
      </c>
      <c r="D23" s="3">
        <v>605718</v>
      </c>
      <c r="E23" s="4"/>
      <c r="G23" t="str">
        <f t="shared" si="1"/>
        <v>2017</v>
      </c>
      <c r="H23" s="4">
        <f t="shared" si="2"/>
        <v>56350050</v>
      </c>
      <c r="I23" s="4">
        <f t="shared" si="3"/>
        <v>32100333</v>
      </c>
      <c r="J23" s="7">
        <f t="shared" si="4"/>
        <v>569.65935256490457</v>
      </c>
      <c r="K23" s="4">
        <f t="shared" si="5"/>
        <v>605718</v>
      </c>
      <c r="L23" s="4">
        <f t="shared" si="6"/>
        <v>93.030172456489652</v>
      </c>
    </row>
    <row r="24" spans="1:12" x14ac:dyDescent="0.25">
      <c r="A24" s="2" t="s">
        <v>17</v>
      </c>
      <c r="B24" s="4">
        <v>55163368</v>
      </c>
      <c r="C24" s="4">
        <v>32305695</v>
      </c>
      <c r="D24" s="3">
        <v>601667</v>
      </c>
      <c r="E24" s="4"/>
      <c r="G24" t="str">
        <f t="shared" si="1"/>
        <v>2018</v>
      </c>
      <c r="H24" s="4">
        <f t="shared" si="2"/>
        <v>55163368</v>
      </c>
      <c r="I24" s="4">
        <f t="shared" si="3"/>
        <v>32305695</v>
      </c>
      <c r="J24" s="7">
        <f t="shared" si="4"/>
        <v>585.63673994669796</v>
      </c>
      <c r="K24" s="4">
        <f t="shared" si="5"/>
        <v>601667</v>
      </c>
      <c r="L24" s="4">
        <f t="shared" si="6"/>
        <v>91.684217349464078</v>
      </c>
    </row>
    <row r="25" spans="1:12" x14ac:dyDescent="0.25">
      <c r="A25" s="2" t="s">
        <v>16</v>
      </c>
      <c r="B25" s="4">
        <v>54327433</v>
      </c>
      <c r="C25" s="4">
        <v>32792825</v>
      </c>
      <c r="D25" s="3">
        <v>591028</v>
      </c>
      <c r="E25" s="4"/>
      <c r="G25" t="str">
        <f t="shared" si="1"/>
        <v>2019</v>
      </c>
      <c r="H25" s="4">
        <f t="shared" si="2"/>
        <v>54327433</v>
      </c>
      <c r="I25" s="4">
        <f t="shared" si="3"/>
        <v>32792825</v>
      </c>
      <c r="J25" s="7">
        <f t="shared" si="4"/>
        <v>603.61447594993126</v>
      </c>
      <c r="K25" s="4">
        <f t="shared" si="5"/>
        <v>591028</v>
      </c>
      <c r="L25" s="4">
        <f t="shared" si="6"/>
        <v>91.920235589515215</v>
      </c>
    </row>
    <row r="26" spans="1:12" x14ac:dyDescent="0.25">
      <c r="A26" s="2" t="s">
        <v>15</v>
      </c>
      <c r="B26" s="4">
        <v>54314844</v>
      </c>
      <c r="C26" s="4">
        <v>33253169</v>
      </c>
      <c r="D26" s="3">
        <v>679676</v>
      </c>
      <c r="E26" s="4"/>
      <c r="G26" t="str">
        <f t="shared" si="1"/>
        <v>2020</v>
      </c>
      <c r="H26" s="4">
        <f t="shared" si="2"/>
        <v>54314844</v>
      </c>
      <c r="I26" s="4">
        <f t="shared" si="3"/>
        <v>33253169</v>
      </c>
      <c r="J26" s="7">
        <f t="shared" si="4"/>
        <v>612.22985377625321</v>
      </c>
      <c r="K26" s="4">
        <f t="shared" si="5"/>
        <v>679676</v>
      </c>
      <c r="L26" s="4">
        <f t="shared" si="6"/>
        <v>79.912846709314437</v>
      </c>
    </row>
    <row r="27" spans="1:12" x14ac:dyDescent="0.25">
      <c r="A27" s="2" t="s">
        <v>14</v>
      </c>
      <c r="B27" s="4">
        <v>54230642</v>
      </c>
      <c r="C27" s="4">
        <v>33641968</v>
      </c>
      <c r="D27" s="3">
        <v>619323</v>
      </c>
      <c r="E27" s="4"/>
      <c r="G27" t="str">
        <f t="shared" si="1"/>
        <v>2021</v>
      </c>
      <c r="H27" s="4">
        <f t="shared" si="2"/>
        <v>54230642</v>
      </c>
      <c r="I27" s="4">
        <f t="shared" si="3"/>
        <v>33641968</v>
      </c>
      <c r="J27" s="7">
        <f t="shared" si="4"/>
        <v>620.34980150152012</v>
      </c>
      <c r="K27" s="4">
        <f t="shared" si="5"/>
        <v>619323</v>
      </c>
      <c r="L27" s="4">
        <f t="shared" si="6"/>
        <v>87.564392086197344</v>
      </c>
    </row>
    <row r="28" spans="1:12" x14ac:dyDescent="0.25">
      <c r="A28" s="2" t="s">
        <v>6</v>
      </c>
      <c r="B28" s="4">
        <v>57572102</v>
      </c>
      <c r="C28" s="4">
        <v>38527925</v>
      </c>
      <c r="D28" s="3">
        <v>618134</v>
      </c>
      <c r="E28" s="4"/>
      <c r="G28" t="str">
        <f t="shared" si="1"/>
        <v>2022</v>
      </c>
      <c r="H28" s="4">
        <f t="shared" si="2"/>
        <v>57572102</v>
      </c>
      <c r="I28" s="4">
        <f t="shared" si="3"/>
        <v>38527925</v>
      </c>
      <c r="J28" s="7">
        <f t="shared" si="4"/>
        <v>669.21171299251841</v>
      </c>
      <c r="K28" s="4">
        <f>D28</f>
        <v>618134</v>
      </c>
      <c r="L28" s="4">
        <f>H28/K28</f>
        <v>93.138546011059091</v>
      </c>
    </row>
    <row r="29" spans="1:12" x14ac:dyDescent="0.25">
      <c r="A29" s="2" t="s">
        <v>38</v>
      </c>
      <c r="B29" s="4">
        <v>1406793833</v>
      </c>
      <c r="C29" s="4">
        <v>707433387</v>
      </c>
      <c r="D29" s="3">
        <v>15169428</v>
      </c>
      <c r="E29" s="4"/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" customWidth="1"/>
    <col min="2" max="2" width="52.42578125" bestFit="1" customWidth="1"/>
    <col min="3" max="4" width="16.42578125" bestFit="1" customWidth="1"/>
    <col min="5" max="5" width="21.42578125" bestFit="1" customWidth="1"/>
    <col min="6" max="6" width="17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 s="4">
        <v>619975</v>
      </c>
      <c r="E2" s="4">
        <v>39397168</v>
      </c>
      <c r="F2" s="4">
        <v>59271872</v>
      </c>
    </row>
    <row r="3" spans="1:6" x14ac:dyDescent="0.25">
      <c r="A3" t="s">
        <v>6</v>
      </c>
      <c r="B3" t="s">
        <v>7</v>
      </c>
      <c r="C3" t="s">
        <v>9</v>
      </c>
      <c r="D3" s="4">
        <v>388836</v>
      </c>
      <c r="E3" s="4">
        <v>24398934</v>
      </c>
      <c r="F3" s="4">
        <v>37542949</v>
      </c>
    </row>
    <row r="4" spans="1:6" x14ac:dyDescent="0.25">
      <c r="A4" t="s">
        <v>6</v>
      </c>
      <c r="B4" t="s">
        <v>7</v>
      </c>
      <c r="C4" t="s">
        <v>10</v>
      </c>
      <c r="D4" s="4">
        <v>231139</v>
      </c>
      <c r="E4" s="4">
        <v>14998234</v>
      </c>
      <c r="F4" s="4">
        <v>21728923</v>
      </c>
    </row>
    <row r="5" spans="1:6" x14ac:dyDescent="0.25">
      <c r="A5" t="s">
        <v>6</v>
      </c>
      <c r="B5" t="s">
        <v>11</v>
      </c>
      <c r="C5" t="s">
        <v>8</v>
      </c>
      <c r="D5" s="4">
        <v>11184</v>
      </c>
      <c r="E5" s="4">
        <v>869243</v>
      </c>
      <c r="F5" s="4">
        <v>1699770</v>
      </c>
    </row>
    <row r="6" spans="1:6" x14ac:dyDescent="0.25">
      <c r="A6" t="s">
        <v>6</v>
      </c>
      <c r="B6" t="s">
        <v>11</v>
      </c>
      <c r="C6" t="s">
        <v>9</v>
      </c>
      <c r="D6" s="4">
        <v>7316</v>
      </c>
      <c r="E6" s="4">
        <v>557243</v>
      </c>
      <c r="F6" s="4">
        <v>1101444</v>
      </c>
    </row>
    <row r="7" spans="1:6" x14ac:dyDescent="0.25">
      <c r="A7" t="s">
        <v>6</v>
      </c>
      <c r="B7" t="s">
        <v>11</v>
      </c>
      <c r="C7" t="s">
        <v>10</v>
      </c>
      <c r="D7" s="4">
        <v>3868</v>
      </c>
      <c r="E7" s="4">
        <v>312000</v>
      </c>
      <c r="F7" s="4">
        <v>598326</v>
      </c>
    </row>
    <row r="8" spans="1:6" x14ac:dyDescent="0.25">
      <c r="A8" t="s">
        <v>6</v>
      </c>
      <c r="B8" t="s">
        <v>12</v>
      </c>
      <c r="C8" t="s">
        <v>8</v>
      </c>
      <c r="D8" s="4">
        <v>618134</v>
      </c>
      <c r="E8" s="4">
        <v>38527925</v>
      </c>
      <c r="F8" s="4">
        <v>57572102</v>
      </c>
    </row>
    <row r="9" spans="1:6" x14ac:dyDescent="0.25">
      <c r="A9" t="s">
        <v>6</v>
      </c>
      <c r="B9" t="s">
        <v>12</v>
      </c>
      <c r="C9" t="s">
        <v>9</v>
      </c>
      <c r="D9" s="4">
        <v>387694</v>
      </c>
      <c r="E9" s="4">
        <v>23841691</v>
      </c>
      <c r="F9" s="4">
        <v>36441505</v>
      </c>
    </row>
    <row r="10" spans="1:6" x14ac:dyDescent="0.25">
      <c r="A10" t="s">
        <v>6</v>
      </c>
      <c r="B10" t="s">
        <v>12</v>
      </c>
      <c r="C10" t="s">
        <v>10</v>
      </c>
      <c r="D10" s="4">
        <v>230440</v>
      </c>
      <c r="E10" s="4">
        <v>14686234</v>
      </c>
      <c r="F10" s="4">
        <v>21130597</v>
      </c>
    </row>
    <row r="11" spans="1:6" x14ac:dyDescent="0.25">
      <c r="A11" t="s">
        <v>6</v>
      </c>
      <c r="B11" t="s">
        <v>13</v>
      </c>
      <c r="C11" t="s">
        <v>8</v>
      </c>
      <c r="D11" s="4">
        <v>8007</v>
      </c>
      <c r="E11" s="4">
        <v>163923</v>
      </c>
      <c r="F11" s="4">
        <v>188292</v>
      </c>
    </row>
    <row r="12" spans="1:6" x14ac:dyDescent="0.25">
      <c r="A12" t="s">
        <v>6</v>
      </c>
      <c r="B12" t="s">
        <v>13</v>
      </c>
      <c r="C12" t="s">
        <v>9</v>
      </c>
      <c r="D12" s="4">
        <v>5152</v>
      </c>
      <c r="E12" s="4">
        <v>70684</v>
      </c>
      <c r="F12" s="4">
        <v>77476</v>
      </c>
    </row>
    <row r="13" spans="1:6" x14ac:dyDescent="0.25">
      <c r="A13" t="s">
        <v>6</v>
      </c>
      <c r="B13" t="s">
        <v>13</v>
      </c>
      <c r="C13" t="s">
        <v>10</v>
      </c>
      <c r="D13" s="4">
        <v>2855</v>
      </c>
      <c r="E13" s="4">
        <v>93239</v>
      </c>
      <c r="F13" s="4">
        <v>110816</v>
      </c>
    </row>
    <row r="14" spans="1:6" x14ac:dyDescent="0.25">
      <c r="A14" t="s">
        <v>14</v>
      </c>
      <c r="B14" t="s">
        <v>7</v>
      </c>
      <c r="C14" t="s">
        <v>8</v>
      </c>
      <c r="D14" s="4">
        <v>620838</v>
      </c>
      <c r="E14" s="4">
        <v>34403310</v>
      </c>
      <c r="F14" s="4">
        <v>55747135</v>
      </c>
    </row>
    <row r="15" spans="1:6" x14ac:dyDescent="0.25">
      <c r="A15" t="s">
        <v>14</v>
      </c>
      <c r="B15" t="s">
        <v>7</v>
      </c>
      <c r="C15" t="s">
        <v>9</v>
      </c>
      <c r="D15" s="4">
        <v>384211</v>
      </c>
      <c r="E15" s="4">
        <v>21384687</v>
      </c>
      <c r="F15" s="4">
        <v>35259892</v>
      </c>
    </row>
    <row r="16" spans="1:6" x14ac:dyDescent="0.25">
      <c r="A16" t="s">
        <v>14</v>
      </c>
      <c r="B16" t="s">
        <v>7</v>
      </c>
      <c r="C16" t="s">
        <v>10</v>
      </c>
      <c r="D16" s="4">
        <v>236627</v>
      </c>
      <c r="E16" s="4">
        <v>13018623</v>
      </c>
      <c r="F16" s="4">
        <v>20487243</v>
      </c>
    </row>
    <row r="17" spans="1:6" x14ac:dyDescent="0.25">
      <c r="A17" t="s">
        <v>14</v>
      </c>
      <c r="B17" t="s">
        <v>11</v>
      </c>
      <c r="C17" t="s">
        <v>8</v>
      </c>
      <c r="D17" s="4">
        <v>10292</v>
      </c>
      <c r="E17" s="4">
        <v>761342</v>
      </c>
      <c r="F17" s="4">
        <v>1516493</v>
      </c>
    </row>
    <row r="18" spans="1:6" x14ac:dyDescent="0.25">
      <c r="A18" t="s">
        <v>14</v>
      </c>
      <c r="B18" t="s">
        <v>11</v>
      </c>
      <c r="C18" t="s">
        <v>9</v>
      </c>
      <c r="D18" s="4">
        <v>6760</v>
      </c>
      <c r="E18" s="4">
        <v>495293</v>
      </c>
      <c r="F18" s="4">
        <v>993219</v>
      </c>
    </row>
    <row r="19" spans="1:6" x14ac:dyDescent="0.25">
      <c r="A19" t="s">
        <v>14</v>
      </c>
      <c r="B19" t="s">
        <v>11</v>
      </c>
      <c r="C19" t="s">
        <v>10</v>
      </c>
      <c r="D19" s="4">
        <v>3532</v>
      </c>
      <c r="E19" s="4">
        <v>266049</v>
      </c>
      <c r="F19" s="4">
        <v>523274</v>
      </c>
    </row>
    <row r="20" spans="1:6" x14ac:dyDescent="0.25">
      <c r="A20" t="s">
        <v>14</v>
      </c>
      <c r="B20" t="s">
        <v>12</v>
      </c>
      <c r="C20" t="s">
        <v>8</v>
      </c>
      <c r="D20" s="4">
        <v>619323</v>
      </c>
      <c r="E20" s="4">
        <v>33641968</v>
      </c>
      <c r="F20" s="4">
        <v>54230642</v>
      </c>
    </row>
    <row r="21" spans="1:6" x14ac:dyDescent="0.25">
      <c r="A21" t="s">
        <v>14</v>
      </c>
      <c r="B21" t="s">
        <v>12</v>
      </c>
      <c r="C21" t="s">
        <v>9</v>
      </c>
      <c r="D21" s="4">
        <v>383241</v>
      </c>
      <c r="E21" s="4">
        <v>20889394</v>
      </c>
      <c r="F21" s="4">
        <v>34266673</v>
      </c>
    </row>
    <row r="22" spans="1:6" x14ac:dyDescent="0.25">
      <c r="A22" t="s">
        <v>14</v>
      </c>
      <c r="B22" t="s">
        <v>12</v>
      </c>
      <c r="C22" t="s">
        <v>10</v>
      </c>
      <c r="D22" s="4">
        <v>236082</v>
      </c>
      <c r="E22" s="4">
        <v>12752574</v>
      </c>
      <c r="F22" s="4">
        <v>19963969</v>
      </c>
    </row>
    <row r="23" spans="1:6" x14ac:dyDescent="0.25">
      <c r="A23" t="s">
        <v>14</v>
      </c>
      <c r="B23" t="s">
        <v>13</v>
      </c>
      <c r="C23" t="s">
        <v>8</v>
      </c>
      <c r="D23" s="4">
        <v>7395</v>
      </c>
      <c r="E23" s="4">
        <v>153594</v>
      </c>
      <c r="F23" s="4">
        <v>190582</v>
      </c>
    </row>
    <row r="24" spans="1:6" x14ac:dyDescent="0.25">
      <c r="A24" t="s">
        <v>14</v>
      </c>
      <c r="B24" t="s">
        <v>13</v>
      </c>
      <c r="C24" t="s">
        <v>9</v>
      </c>
      <c r="D24" s="4">
        <v>4739</v>
      </c>
      <c r="E24" s="4">
        <v>63302</v>
      </c>
      <c r="F24" s="4">
        <v>76941</v>
      </c>
    </row>
    <row r="25" spans="1:6" x14ac:dyDescent="0.25">
      <c r="A25" t="s">
        <v>14</v>
      </c>
      <c r="B25" t="s">
        <v>13</v>
      </c>
      <c r="C25" t="s">
        <v>10</v>
      </c>
      <c r="D25" s="4">
        <v>2656</v>
      </c>
      <c r="E25" s="4">
        <v>90293</v>
      </c>
      <c r="F25" s="4">
        <v>113642</v>
      </c>
    </row>
    <row r="26" spans="1:6" x14ac:dyDescent="0.25">
      <c r="A26" t="s">
        <v>15</v>
      </c>
      <c r="B26" t="s">
        <v>7</v>
      </c>
      <c r="C26" t="s">
        <v>8</v>
      </c>
      <c r="D26" s="4">
        <v>680661</v>
      </c>
      <c r="E26" s="4">
        <v>33933550</v>
      </c>
      <c r="F26" s="4">
        <v>55671808</v>
      </c>
    </row>
    <row r="27" spans="1:6" x14ac:dyDescent="0.25">
      <c r="A27" t="s">
        <v>15</v>
      </c>
      <c r="B27" t="s">
        <v>7</v>
      </c>
      <c r="C27" t="s">
        <v>9</v>
      </c>
      <c r="D27" s="4">
        <v>421881</v>
      </c>
      <c r="E27" s="4">
        <v>21119037</v>
      </c>
      <c r="F27" s="4">
        <v>35339563</v>
      </c>
    </row>
    <row r="28" spans="1:6" x14ac:dyDescent="0.25">
      <c r="A28" t="s">
        <v>15</v>
      </c>
      <c r="B28" t="s">
        <v>7</v>
      </c>
      <c r="C28" t="s">
        <v>10</v>
      </c>
      <c r="D28" s="4">
        <v>258780</v>
      </c>
      <c r="E28" s="4">
        <v>12814513</v>
      </c>
      <c r="F28" s="4">
        <v>20332245</v>
      </c>
    </row>
    <row r="29" spans="1:6" x14ac:dyDescent="0.25">
      <c r="A29" t="s">
        <v>15</v>
      </c>
      <c r="B29" t="s">
        <v>11</v>
      </c>
      <c r="C29" t="s">
        <v>8</v>
      </c>
      <c r="D29" s="4">
        <v>9780</v>
      </c>
      <c r="E29" s="4">
        <v>680381</v>
      </c>
      <c r="F29" s="4">
        <v>1356963</v>
      </c>
    </row>
    <row r="30" spans="1:6" x14ac:dyDescent="0.25">
      <c r="A30" t="s">
        <v>15</v>
      </c>
      <c r="B30" t="s">
        <v>11</v>
      </c>
      <c r="C30" t="s">
        <v>9</v>
      </c>
      <c r="D30" s="4">
        <v>6530</v>
      </c>
      <c r="E30" s="4">
        <v>445406</v>
      </c>
      <c r="F30" s="4">
        <v>896867</v>
      </c>
    </row>
    <row r="31" spans="1:6" x14ac:dyDescent="0.25">
      <c r="A31" t="s">
        <v>15</v>
      </c>
      <c r="B31" t="s">
        <v>11</v>
      </c>
      <c r="C31" t="s">
        <v>10</v>
      </c>
      <c r="D31" s="4">
        <v>3250</v>
      </c>
      <c r="E31" s="4">
        <v>234976</v>
      </c>
      <c r="F31" s="4">
        <v>460097</v>
      </c>
    </row>
    <row r="32" spans="1:6" x14ac:dyDescent="0.25">
      <c r="A32" t="s">
        <v>15</v>
      </c>
      <c r="B32" t="s">
        <v>12</v>
      </c>
      <c r="C32" t="s">
        <v>8</v>
      </c>
      <c r="D32" s="4">
        <v>679676</v>
      </c>
      <c r="E32" s="4">
        <v>33253169</v>
      </c>
      <c r="F32" s="4">
        <v>54314844</v>
      </c>
    </row>
    <row r="33" spans="1:6" x14ac:dyDescent="0.25">
      <c r="A33" t="s">
        <v>15</v>
      </c>
      <c r="B33" t="s">
        <v>12</v>
      </c>
      <c r="C33" t="s">
        <v>9</v>
      </c>
      <c r="D33" s="4">
        <v>421261</v>
      </c>
      <c r="E33" s="4">
        <v>20673632</v>
      </c>
      <c r="F33" s="4">
        <v>34442696</v>
      </c>
    </row>
    <row r="34" spans="1:6" x14ac:dyDescent="0.25">
      <c r="A34" t="s">
        <v>15</v>
      </c>
      <c r="B34" t="s">
        <v>12</v>
      </c>
      <c r="C34" t="s">
        <v>10</v>
      </c>
      <c r="D34" s="4">
        <v>258415</v>
      </c>
      <c r="E34" s="4">
        <v>12579537</v>
      </c>
      <c r="F34" s="4">
        <v>19872148</v>
      </c>
    </row>
    <row r="35" spans="1:6" x14ac:dyDescent="0.25">
      <c r="A35" t="s">
        <v>15</v>
      </c>
      <c r="B35" t="s">
        <v>13</v>
      </c>
      <c r="C35" t="s">
        <v>8</v>
      </c>
      <c r="D35" s="4">
        <v>9830</v>
      </c>
      <c r="E35" s="4">
        <v>182981</v>
      </c>
      <c r="F35" s="4">
        <v>226080</v>
      </c>
    </row>
    <row r="36" spans="1:6" x14ac:dyDescent="0.25">
      <c r="A36" t="s">
        <v>15</v>
      </c>
      <c r="B36" t="s">
        <v>13</v>
      </c>
      <c r="C36" t="s">
        <v>9</v>
      </c>
      <c r="D36" s="4">
        <v>6422</v>
      </c>
      <c r="E36" s="4">
        <v>80580</v>
      </c>
      <c r="F36" s="4">
        <v>96506</v>
      </c>
    </row>
    <row r="37" spans="1:6" x14ac:dyDescent="0.25">
      <c r="A37" t="s">
        <v>15</v>
      </c>
      <c r="B37" t="s">
        <v>13</v>
      </c>
      <c r="C37" t="s">
        <v>10</v>
      </c>
      <c r="D37" s="4">
        <v>3408</v>
      </c>
      <c r="E37" s="4">
        <v>102400</v>
      </c>
      <c r="F37" s="4">
        <v>129574</v>
      </c>
    </row>
    <row r="38" spans="1:6" x14ac:dyDescent="0.25">
      <c r="A38" t="s">
        <v>16</v>
      </c>
      <c r="B38" t="s">
        <v>7</v>
      </c>
      <c r="C38" t="s">
        <v>8</v>
      </c>
      <c r="D38" s="4">
        <v>592045</v>
      </c>
      <c r="E38" s="4">
        <v>33492746</v>
      </c>
      <c r="F38" s="4">
        <v>55715558</v>
      </c>
    </row>
    <row r="39" spans="1:6" x14ac:dyDescent="0.25">
      <c r="A39" t="s">
        <v>16</v>
      </c>
      <c r="B39" t="s">
        <v>7</v>
      </c>
      <c r="C39" t="s">
        <v>9</v>
      </c>
      <c r="D39" s="4">
        <v>375681</v>
      </c>
      <c r="E39" s="4">
        <v>21031889</v>
      </c>
      <c r="F39" s="4">
        <v>35695293</v>
      </c>
    </row>
    <row r="40" spans="1:6" x14ac:dyDescent="0.25">
      <c r="A40" t="s">
        <v>16</v>
      </c>
      <c r="B40" t="s">
        <v>7</v>
      </c>
      <c r="C40" t="s">
        <v>10</v>
      </c>
      <c r="D40" s="4">
        <v>216364</v>
      </c>
      <c r="E40" s="4">
        <v>12460858</v>
      </c>
      <c r="F40" s="4">
        <v>20020266</v>
      </c>
    </row>
    <row r="41" spans="1:6" x14ac:dyDescent="0.25">
      <c r="A41" t="s">
        <v>16</v>
      </c>
      <c r="B41" t="s">
        <v>11</v>
      </c>
      <c r="C41" t="s">
        <v>8</v>
      </c>
      <c r="D41" s="4">
        <v>11055</v>
      </c>
      <c r="E41" s="4">
        <v>699921</v>
      </c>
      <c r="F41" s="4">
        <v>1388126</v>
      </c>
    </row>
    <row r="42" spans="1:6" x14ac:dyDescent="0.25">
      <c r="A42" t="s">
        <v>16</v>
      </c>
      <c r="B42" t="s">
        <v>11</v>
      </c>
      <c r="C42" t="s">
        <v>9</v>
      </c>
      <c r="D42" s="4">
        <v>7566</v>
      </c>
      <c r="E42" s="4">
        <v>468616</v>
      </c>
      <c r="F42" s="4">
        <v>937705</v>
      </c>
    </row>
    <row r="43" spans="1:6" x14ac:dyDescent="0.25">
      <c r="A43" t="s">
        <v>16</v>
      </c>
      <c r="B43" t="s">
        <v>11</v>
      </c>
      <c r="C43" t="s">
        <v>10</v>
      </c>
      <c r="D43" s="4">
        <v>3489</v>
      </c>
      <c r="E43" s="4">
        <v>231306</v>
      </c>
      <c r="F43" s="4">
        <v>450420</v>
      </c>
    </row>
    <row r="44" spans="1:6" x14ac:dyDescent="0.25">
      <c r="A44" t="s">
        <v>16</v>
      </c>
      <c r="B44" t="s">
        <v>12</v>
      </c>
      <c r="C44" t="s">
        <v>8</v>
      </c>
      <c r="D44" s="4">
        <v>591028</v>
      </c>
      <c r="E44" s="4">
        <v>32792825</v>
      </c>
      <c r="F44" s="4">
        <v>54327433</v>
      </c>
    </row>
    <row r="45" spans="1:6" x14ac:dyDescent="0.25">
      <c r="A45" t="s">
        <v>16</v>
      </c>
      <c r="B45" t="s">
        <v>12</v>
      </c>
      <c r="C45" t="s">
        <v>9</v>
      </c>
      <c r="D45" s="4">
        <v>375045</v>
      </c>
      <c r="E45" s="4">
        <v>20563273</v>
      </c>
      <c r="F45" s="4">
        <v>34757588</v>
      </c>
    </row>
    <row r="46" spans="1:6" x14ac:dyDescent="0.25">
      <c r="A46" t="s">
        <v>16</v>
      </c>
      <c r="B46" t="s">
        <v>12</v>
      </c>
      <c r="C46" t="s">
        <v>10</v>
      </c>
      <c r="D46" s="4">
        <v>215983</v>
      </c>
      <c r="E46" s="4">
        <v>12229552</v>
      </c>
      <c r="F46" s="4">
        <v>19569845</v>
      </c>
    </row>
    <row r="47" spans="1:6" x14ac:dyDescent="0.25">
      <c r="A47" t="s">
        <v>16</v>
      </c>
      <c r="B47" t="s">
        <v>13</v>
      </c>
      <c r="C47" t="s">
        <v>8</v>
      </c>
      <c r="D47" s="4">
        <v>11621</v>
      </c>
      <c r="E47" s="4">
        <v>201955</v>
      </c>
      <c r="F47" s="4">
        <v>248254</v>
      </c>
    </row>
    <row r="48" spans="1:6" x14ac:dyDescent="0.25">
      <c r="A48" t="s">
        <v>16</v>
      </c>
      <c r="B48" t="s">
        <v>13</v>
      </c>
      <c r="C48" t="s">
        <v>9</v>
      </c>
      <c r="D48" s="4">
        <v>7682</v>
      </c>
      <c r="E48" s="4">
        <v>91876</v>
      </c>
      <c r="F48" s="4">
        <v>108365</v>
      </c>
    </row>
    <row r="49" spans="1:6" x14ac:dyDescent="0.25">
      <c r="A49" t="s">
        <v>16</v>
      </c>
      <c r="B49" t="s">
        <v>13</v>
      </c>
      <c r="C49" t="s">
        <v>10</v>
      </c>
      <c r="D49" s="4">
        <v>3939</v>
      </c>
      <c r="E49" s="4">
        <v>110078</v>
      </c>
      <c r="F49" s="4">
        <v>139890</v>
      </c>
    </row>
    <row r="50" spans="1:6" x14ac:dyDescent="0.25">
      <c r="A50" t="s">
        <v>17</v>
      </c>
      <c r="B50" t="s">
        <v>7</v>
      </c>
      <c r="C50" t="s">
        <v>8</v>
      </c>
      <c r="D50" s="4">
        <v>603146</v>
      </c>
      <c r="E50" s="4">
        <v>33098472</v>
      </c>
      <c r="F50" s="4">
        <v>56772945</v>
      </c>
    </row>
    <row r="51" spans="1:6" x14ac:dyDescent="0.25">
      <c r="A51" t="s">
        <v>17</v>
      </c>
      <c r="B51" t="s">
        <v>7</v>
      </c>
      <c r="C51" t="s">
        <v>9</v>
      </c>
      <c r="D51" s="4">
        <v>383525</v>
      </c>
      <c r="E51" s="4">
        <v>20891896</v>
      </c>
      <c r="F51" s="4">
        <v>36549112</v>
      </c>
    </row>
    <row r="52" spans="1:6" x14ac:dyDescent="0.25">
      <c r="A52" t="s">
        <v>17</v>
      </c>
      <c r="B52" t="s">
        <v>7</v>
      </c>
      <c r="C52" t="s">
        <v>10</v>
      </c>
      <c r="D52" s="4">
        <v>219621</v>
      </c>
      <c r="E52" s="4">
        <v>12206575</v>
      </c>
      <c r="F52" s="4">
        <v>20223834</v>
      </c>
    </row>
    <row r="53" spans="1:6" x14ac:dyDescent="0.25">
      <c r="A53" t="s">
        <v>17</v>
      </c>
      <c r="B53" t="s">
        <v>11</v>
      </c>
      <c r="C53" t="s">
        <v>8</v>
      </c>
      <c r="D53" s="4">
        <v>13393</v>
      </c>
      <c r="E53" s="4">
        <v>792777</v>
      </c>
      <c r="F53" s="4">
        <v>1609577</v>
      </c>
    </row>
    <row r="54" spans="1:6" x14ac:dyDescent="0.25">
      <c r="A54" t="s">
        <v>17</v>
      </c>
      <c r="B54" t="s">
        <v>11</v>
      </c>
      <c r="C54" t="s">
        <v>9</v>
      </c>
      <c r="D54" s="4">
        <v>9231</v>
      </c>
      <c r="E54" s="4">
        <v>523224</v>
      </c>
      <c r="F54" s="4">
        <v>1074273</v>
      </c>
    </row>
    <row r="55" spans="1:6" x14ac:dyDescent="0.25">
      <c r="A55" t="s">
        <v>17</v>
      </c>
      <c r="B55" t="s">
        <v>11</v>
      </c>
      <c r="C55" t="s">
        <v>10</v>
      </c>
      <c r="D55" s="4">
        <v>4162</v>
      </c>
      <c r="E55" s="4">
        <v>269553</v>
      </c>
      <c r="F55" s="4">
        <v>535305</v>
      </c>
    </row>
    <row r="56" spans="1:6" x14ac:dyDescent="0.25">
      <c r="A56" t="s">
        <v>17</v>
      </c>
      <c r="B56" t="s">
        <v>12</v>
      </c>
      <c r="C56" t="s">
        <v>8</v>
      </c>
      <c r="D56" s="4">
        <v>601667</v>
      </c>
      <c r="E56" s="4">
        <v>32305695</v>
      </c>
      <c r="F56" s="4">
        <v>55163368</v>
      </c>
    </row>
    <row r="57" spans="1:6" x14ac:dyDescent="0.25">
      <c r="A57" t="s">
        <v>17</v>
      </c>
      <c r="B57" t="s">
        <v>12</v>
      </c>
      <c r="C57" t="s">
        <v>9</v>
      </c>
      <c r="D57" s="4">
        <v>382608</v>
      </c>
      <c r="E57" s="4">
        <v>20368673</v>
      </c>
      <c r="F57" s="4">
        <v>35474839</v>
      </c>
    </row>
    <row r="58" spans="1:6" x14ac:dyDescent="0.25">
      <c r="A58" t="s">
        <v>17</v>
      </c>
      <c r="B58" t="s">
        <v>12</v>
      </c>
      <c r="C58" t="s">
        <v>10</v>
      </c>
      <c r="D58" s="4">
        <v>219059</v>
      </c>
      <c r="E58" s="4">
        <v>11937022</v>
      </c>
      <c r="F58" s="4">
        <v>19688529</v>
      </c>
    </row>
    <row r="59" spans="1:6" x14ac:dyDescent="0.25">
      <c r="A59" t="s">
        <v>17</v>
      </c>
      <c r="B59" t="s">
        <v>13</v>
      </c>
      <c r="C59" t="s">
        <v>8</v>
      </c>
      <c r="D59" s="4">
        <v>12119</v>
      </c>
      <c r="E59" s="4">
        <v>213408</v>
      </c>
      <c r="F59" s="4">
        <v>268871</v>
      </c>
    </row>
    <row r="60" spans="1:6" x14ac:dyDescent="0.25">
      <c r="A60" t="s">
        <v>17</v>
      </c>
      <c r="B60" t="s">
        <v>13</v>
      </c>
      <c r="C60" t="s">
        <v>9</v>
      </c>
      <c r="D60" s="4">
        <v>8033</v>
      </c>
      <c r="E60" s="4">
        <v>103912</v>
      </c>
      <c r="F60" s="4">
        <v>126216</v>
      </c>
    </row>
    <row r="61" spans="1:6" x14ac:dyDescent="0.25">
      <c r="A61" t="s">
        <v>17</v>
      </c>
      <c r="B61" t="s">
        <v>13</v>
      </c>
      <c r="C61" t="s">
        <v>10</v>
      </c>
      <c r="D61" s="4">
        <v>4086</v>
      </c>
      <c r="E61" s="4">
        <v>109496</v>
      </c>
      <c r="F61" s="4">
        <v>142655</v>
      </c>
    </row>
    <row r="62" spans="1:6" x14ac:dyDescent="0.25">
      <c r="A62" t="s">
        <v>18</v>
      </c>
      <c r="B62" t="s">
        <v>7</v>
      </c>
      <c r="C62" t="s">
        <v>8</v>
      </c>
      <c r="D62" s="4">
        <v>607623</v>
      </c>
      <c r="E62" s="4">
        <v>33070786</v>
      </c>
      <c r="F62" s="4">
        <v>58330878</v>
      </c>
    </row>
    <row r="63" spans="1:6" x14ac:dyDescent="0.25">
      <c r="A63" t="s">
        <v>18</v>
      </c>
      <c r="B63" t="s">
        <v>7</v>
      </c>
      <c r="C63" t="s">
        <v>9</v>
      </c>
      <c r="D63" s="4">
        <v>388690</v>
      </c>
      <c r="E63" s="4">
        <v>21006487</v>
      </c>
      <c r="F63" s="4">
        <v>37795174</v>
      </c>
    </row>
    <row r="64" spans="1:6" x14ac:dyDescent="0.25">
      <c r="A64" t="s">
        <v>18</v>
      </c>
      <c r="B64" t="s">
        <v>7</v>
      </c>
      <c r="C64" t="s">
        <v>10</v>
      </c>
      <c r="D64" s="4">
        <v>218933</v>
      </c>
      <c r="E64" s="4">
        <v>12064299</v>
      </c>
      <c r="F64" s="4">
        <v>20535704</v>
      </c>
    </row>
    <row r="65" spans="1:6" x14ac:dyDescent="0.25">
      <c r="A65" t="s">
        <v>18</v>
      </c>
      <c r="B65" t="s">
        <v>11</v>
      </c>
      <c r="C65" t="s">
        <v>8</v>
      </c>
      <c r="D65" s="4">
        <v>18301</v>
      </c>
      <c r="E65" s="4">
        <v>970453</v>
      </c>
      <c r="F65" s="4">
        <v>1980828</v>
      </c>
    </row>
    <row r="66" spans="1:6" x14ac:dyDescent="0.25">
      <c r="A66" t="s">
        <v>18</v>
      </c>
      <c r="B66" t="s">
        <v>11</v>
      </c>
      <c r="C66" t="s">
        <v>9</v>
      </c>
      <c r="D66" s="4">
        <v>12839</v>
      </c>
      <c r="E66" s="4">
        <v>644384</v>
      </c>
      <c r="F66" s="4">
        <v>1337465</v>
      </c>
    </row>
    <row r="67" spans="1:6" x14ac:dyDescent="0.25">
      <c r="A67" t="s">
        <v>18</v>
      </c>
      <c r="B67" t="s">
        <v>11</v>
      </c>
      <c r="C67" t="s">
        <v>10</v>
      </c>
      <c r="D67" s="4">
        <v>5462</v>
      </c>
      <c r="E67" s="4">
        <v>326069</v>
      </c>
      <c r="F67" s="4">
        <v>643363</v>
      </c>
    </row>
    <row r="68" spans="1:6" x14ac:dyDescent="0.25">
      <c r="A68" t="s">
        <v>18</v>
      </c>
      <c r="B68" t="s">
        <v>12</v>
      </c>
      <c r="C68" t="s">
        <v>8</v>
      </c>
      <c r="D68" s="4">
        <v>605718</v>
      </c>
      <c r="E68" s="4">
        <v>32100333</v>
      </c>
      <c r="F68" s="4">
        <v>56350050</v>
      </c>
    </row>
    <row r="69" spans="1:6" x14ac:dyDescent="0.25">
      <c r="A69" t="s">
        <v>18</v>
      </c>
      <c r="B69" t="s">
        <v>12</v>
      </c>
      <c r="C69" t="s">
        <v>9</v>
      </c>
      <c r="D69" s="4">
        <v>387474</v>
      </c>
      <c r="E69" s="4">
        <v>20362103</v>
      </c>
      <c r="F69" s="4">
        <v>36457709</v>
      </c>
    </row>
    <row r="70" spans="1:6" x14ac:dyDescent="0.25">
      <c r="A70" t="s">
        <v>18</v>
      </c>
      <c r="B70" t="s">
        <v>12</v>
      </c>
      <c r="C70" t="s">
        <v>10</v>
      </c>
      <c r="D70" s="4">
        <v>218244</v>
      </c>
      <c r="E70" s="4">
        <v>11738230</v>
      </c>
      <c r="F70" s="4">
        <v>19892341</v>
      </c>
    </row>
    <row r="71" spans="1:6" x14ac:dyDescent="0.25">
      <c r="A71" t="s">
        <v>18</v>
      </c>
      <c r="B71" t="s">
        <v>13</v>
      </c>
      <c r="C71" t="s">
        <v>8</v>
      </c>
      <c r="D71" s="4">
        <v>12436</v>
      </c>
      <c r="E71" s="4">
        <v>225943</v>
      </c>
      <c r="F71" s="4">
        <v>300975</v>
      </c>
    </row>
    <row r="72" spans="1:6" x14ac:dyDescent="0.25">
      <c r="A72" t="s">
        <v>18</v>
      </c>
      <c r="B72" t="s">
        <v>13</v>
      </c>
      <c r="C72" t="s">
        <v>9</v>
      </c>
      <c r="D72" s="4">
        <v>8190</v>
      </c>
      <c r="E72" s="4">
        <v>112250</v>
      </c>
      <c r="F72" s="4">
        <v>143743</v>
      </c>
    </row>
    <row r="73" spans="1:6" x14ac:dyDescent="0.25">
      <c r="A73" t="s">
        <v>18</v>
      </c>
      <c r="B73" t="s">
        <v>13</v>
      </c>
      <c r="C73" t="s">
        <v>10</v>
      </c>
      <c r="D73" s="4">
        <v>4246</v>
      </c>
      <c r="E73" s="4">
        <v>113693</v>
      </c>
      <c r="F73" s="4">
        <v>157232</v>
      </c>
    </row>
    <row r="74" spans="1:6" x14ac:dyDescent="0.25">
      <c r="A74" t="s">
        <v>19</v>
      </c>
      <c r="B74" t="s">
        <v>7</v>
      </c>
      <c r="C74" t="s">
        <v>8</v>
      </c>
      <c r="D74" s="4">
        <v>627569</v>
      </c>
      <c r="E74" s="4">
        <v>34763695</v>
      </c>
      <c r="F74" s="4">
        <v>62141631</v>
      </c>
    </row>
    <row r="75" spans="1:6" x14ac:dyDescent="0.25">
      <c r="A75" t="s">
        <v>19</v>
      </c>
      <c r="B75" t="s">
        <v>7</v>
      </c>
      <c r="C75" t="s">
        <v>9</v>
      </c>
      <c r="D75" s="4">
        <v>401168</v>
      </c>
      <c r="E75" s="4">
        <v>21967511</v>
      </c>
      <c r="F75" s="4">
        <v>40141657</v>
      </c>
    </row>
    <row r="76" spans="1:6" x14ac:dyDescent="0.25">
      <c r="A76" t="s">
        <v>19</v>
      </c>
      <c r="B76" t="s">
        <v>7</v>
      </c>
      <c r="C76" t="s">
        <v>10</v>
      </c>
      <c r="D76" s="4">
        <v>226401</v>
      </c>
      <c r="E76" s="4">
        <v>12796183</v>
      </c>
      <c r="F76" s="4">
        <v>21999974</v>
      </c>
    </row>
    <row r="77" spans="1:6" x14ac:dyDescent="0.25">
      <c r="A77" t="s">
        <v>19</v>
      </c>
      <c r="B77" t="s">
        <v>11</v>
      </c>
      <c r="C77" t="s">
        <v>8</v>
      </c>
      <c r="D77" s="4">
        <v>22534</v>
      </c>
      <c r="E77" s="4">
        <v>1260420</v>
      </c>
      <c r="F77" s="4">
        <v>2515350</v>
      </c>
    </row>
    <row r="78" spans="1:6" x14ac:dyDescent="0.25">
      <c r="A78" t="s">
        <v>19</v>
      </c>
      <c r="B78" t="s">
        <v>11</v>
      </c>
      <c r="C78" t="s">
        <v>9</v>
      </c>
      <c r="D78" s="4">
        <v>15869</v>
      </c>
      <c r="E78" s="4">
        <v>839561</v>
      </c>
      <c r="F78" s="4">
        <v>1701591</v>
      </c>
    </row>
    <row r="79" spans="1:6" x14ac:dyDescent="0.25">
      <c r="A79" t="s">
        <v>19</v>
      </c>
      <c r="B79" t="s">
        <v>11</v>
      </c>
      <c r="C79" t="s">
        <v>10</v>
      </c>
      <c r="D79" s="4">
        <v>6665</v>
      </c>
      <c r="E79" s="4">
        <v>420859</v>
      </c>
      <c r="F79" s="4">
        <v>813760</v>
      </c>
    </row>
    <row r="80" spans="1:6" x14ac:dyDescent="0.25">
      <c r="A80" t="s">
        <v>19</v>
      </c>
      <c r="B80" t="s">
        <v>12</v>
      </c>
      <c r="C80" t="s">
        <v>8</v>
      </c>
      <c r="D80" s="4">
        <v>625527</v>
      </c>
      <c r="E80" s="4">
        <v>33503275</v>
      </c>
      <c r="F80" s="4">
        <v>59626281</v>
      </c>
    </row>
    <row r="81" spans="1:6" x14ac:dyDescent="0.25">
      <c r="A81" t="s">
        <v>19</v>
      </c>
      <c r="B81" t="s">
        <v>12</v>
      </c>
      <c r="C81" t="s">
        <v>9</v>
      </c>
      <c r="D81" s="4">
        <v>399916</v>
      </c>
      <c r="E81" s="4">
        <v>21127951</v>
      </c>
      <c r="F81" s="4">
        <v>38440067</v>
      </c>
    </row>
    <row r="82" spans="1:6" x14ac:dyDescent="0.25">
      <c r="A82" t="s">
        <v>19</v>
      </c>
      <c r="B82" t="s">
        <v>12</v>
      </c>
      <c r="C82" t="s">
        <v>10</v>
      </c>
      <c r="D82" s="4">
        <v>225611</v>
      </c>
      <c r="E82" s="4">
        <v>12375325</v>
      </c>
      <c r="F82" s="4">
        <v>21186214</v>
      </c>
    </row>
    <row r="83" spans="1:6" x14ac:dyDescent="0.25">
      <c r="A83" t="s">
        <v>19</v>
      </c>
      <c r="B83" t="s">
        <v>13</v>
      </c>
      <c r="C83" t="s">
        <v>8</v>
      </c>
      <c r="D83" s="4">
        <v>12544</v>
      </c>
      <c r="E83" s="4">
        <v>230106</v>
      </c>
      <c r="F83" s="4">
        <v>328624</v>
      </c>
    </row>
    <row r="84" spans="1:6" x14ac:dyDescent="0.25">
      <c r="A84" t="s">
        <v>19</v>
      </c>
      <c r="B84" t="s">
        <v>13</v>
      </c>
      <c r="C84" t="s">
        <v>9</v>
      </c>
      <c r="D84" s="4">
        <v>8190</v>
      </c>
      <c r="E84" s="4">
        <v>110826</v>
      </c>
      <c r="F84" s="4">
        <v>152471</v>
      </c>
    </row>
    <row r="85" spans="1:6" x14ac:dyDescent="0.25">
      <c r="A85" t="s">
        <v>19</v>
      </c>
      <c r="B85" t="s">
        <v>13</v>
      </c>
      <c r="C85" t="s">
        <v>10</v>
      </c>
      <c r="D85" s="4">
        <v>4354</v>
      </c>
      <c r="E85" s="4">
        <v>119280</v>
      </c>
      <c r="F85" s="4">
        <v>176153</v>
      </c>
    </row>
    <row r="86" spans="1:6" x14ac:dyDescent="0.25">
      <c r="A86" t="s">
        <v>20</v>
      </c>
      <c r="B86" t="s">
        <v>7</v>
      </c>
      <c r="C86" t="s">
        <v>8</v>
      </c>
      <c r="D86" s="4">
        <v>611841</v>
      </c>
      <c r="E86" s="4">
        <v>32791749</v>
      </c>
      <c r="F86" s="4">
        <v>59662711</v>
      </c>
    </row>
    <row r="87" spans="1:6" x14ac:dyDescent="0.25">
      <c r="A87" t="s">
        <v>20</v>
      </c>
      <c r="B87" t="s">
        <v>7</v>
      </c>
      <c r="C87" t="s">
        <v>9</v>
      </c>
      <c r="D87" s="4">
        <v>390728</v>
      </c>
      <c r="E87" s="4">
        <v>20586540</v>
      </c>
      <c r="F87" s="4">
        <v>38334143</v>
      </c>
    </row>
    <row r="88" spans="1:6" x14ac:dyDescent="0.25">
      <c r="A88" t="s">
        <v>20</v>
      </c>
      <c r="B88" t="s">
        <v>7</v>
      </c>
      <c r="C88" t="s">
        <v>10</v>
      </c>
      <c r="D88" s="4">
        <v>221113</v>
      </c>
      <c r="E88" s="4">
        <v>12205209</v>
      </c>
      <c r="F88" s="4">
        <v>21328568</v>
      </c>
    </row>
    <row r="89" spans="1:6" x14ac:dyDescent="0.25">
      <c r="A89" t="s">
        <v>20</v>
      </c>
      <c r="B89" t="s">
        <v>11</v>
      </c>
      <c r="C89" t="s">
        <v>8</v>
      </c>
      <c r="D89" s="4">
        <v>24610</v>
      </c>
      <c r="E89" s="4">
        <v>1297657</v>
      </c>
      <c r="F89" s="4">
        <v>2639974</v>
      </c>
    </row>
    <row r="90" spans="1:6" x14ac:dyDescent="0.25">
      <c r="A90" t="s">
        <v>20</v>
      </c>
      <c r="B90" t="s">
        <v>11</v>
      </c>
      <c r="C90" t="s">
        <v>9</v>
      </c>
      <c r="D90" s="4">
        <v>17248</v>
      </c>
      <c r="E90" s="4">
        <v>864461</v>
      </c>
      <c r="F90" s="4">
        <v>1785846</v>
      </c>
    </row>
    <row r="91" spans="1:6" x14ac:dyDescent="0.25">
      <c r="A91" t="s">
        <v>20</v>
      </c>
      <c r="B91" t="s">
        <v>11</v>
      </c>
      <c r="C91" t="s">
        <v>10</v>
      </c>
      <c r="D91" s="4">
        <v>7362</v>
      </c>
      <c r="E91" s="4">
        <v>433196</v>
      </c>
      <c r="F91" s="4">
        <v>854128</v>
      </c>
    </row>
    <row r="92" spans="1:6" x14ac:dyDescent="0.25">
      <c r="A92" t="s">
        <v>20</v>
      </c>
      <c r="B92" t="s">
        <v>12</v>
      </c>
      <c r="C92" t="s">
        <v>8</v>
      </c>
      <c r="D92" s="4">
        <v>609830</v>
      </c>
      <c r="E92" s="4">
        <v>31494092</v>
      </c>
      <c r="F92" s="4">
        <v>57022737</v>
      </c>
    </row>
    <row r="93" spans="1:6" x14ac:dyDescent="0.25">
      <c r="A93" t="s">
        <v>20</v>
      </c>
      <c r="B93" t="s">
        <v>12</v>
      </c>
      <c r="C93" t="s">
        <v>9</v>
      </c>
      <c r="D93" s="4">
        <v>389450</v>
      </c>
      <c r="E93" s="4">
        <v>19722079</v>
      </c>
      <c r="F93" s="4">
        <v>36548297</v>
      </c>
    </row>
    <row r="94" spans="1:6" x14ac:dyDescent="0.25">
      <c r="A94" t="s">
        <v>20</v>
      </c>
      <c r="B94" t="s">
        <v>12</v>
      </c>
      <c r="C94" t="s">
        <v>10</v>
      </c>
      <c r="D94" s="4">
        <v>220380</v>
      </c>
      <c r="E94" s="4">
        <v>11772013</v>
      </c>
      <c r="F94" s="4">
        <v>20474440</v>
      </c>
    </row>
    <row r="95" spans="1:6" x14ac:dyDescent="0.25">
      <c r="A95" t="s">
        <v>20</v>
      </c>
      <c r="B95" t="s">
        <v>13</v>
      </c>
      <c r="C95" t="s">
        <v>8</v>
      </c>
      <c r="D95" s="4">
        <v>12739</v>
      </c>
      <c r="E95" s="4">
        <v>237763</v>
      </c>
      <c r="F95" s="4">
        <v>360780</v>
      </c>
    </row>
    <row r="96" spans="1:6" x14ac:dyDescent="0.25">
      <c r="A96" t="s">
        <v>20</v>
      </c>
      <c r="B96" t="s">
        <v>13</v>
      </c>
      <c r="C96" t="s">
        <v>9</v>
      </c>
      <c r="D96" s="4">
        <v>8258</v>
      </c>
      <c r="E96" s="4">
        <v>119635</v>
      </c>
      <c r="F96" s="4">
        <v>177446</v>
      </c>
    </row>
    <row r="97" spans="1:6" x14ac:dyDescent="0.25">
      <c r="A97" t="s">
        <v>20</v>
      </c>
      <c r="B97" t="s">
        <v>13</v>
      </c>
      <c r="C97" t="s">
        <v>10</v>
      </c>
      <c r="D97" s="4">
        <v>4481</v>
      </c>
      <c r="E97" s="4">
        <v>118128</v>
      </c>
      <c r="F97" s="4">
        <v>183335</v>
      </c>
    </row>
    <row r="98" spans="1:6" x14ac:dyDescent="0.25">
      <c r="A98" t="s">
        <v>21</v>
      </c>
      <c r="B98" t="s">
        <v>7</v>
      </c>
      <c r="C98" t="s">
        <v>8</v>
      </c>
      <c r="D98" s="4">
        <v>564925</v>
      </c>
      <c r="E98" s="4">
        <v>28643750</v>
      </c>
      <c r="F98" s="4">
        <v>53294940</v>
      </c>
    </row>
    <row r="99" spans="1:6" x14ac:dyDescent="0.25">
      <c r="A99" t="s">
        <v>21</v>
      </c>
      <c r="B99" t="s">
        <v>7</v>
      </c>
      <c r="C99" t="s">
        <v>9</v>
      </c>
      <c r="D99" s="4">
        <v>359181</v>
      </c>
      <c r="E99" s="4">
        <v>17761992</v>
      </c>
      <c r="F99" s="4">
        <v>33912584</v>
      </c>
    </row>
    <row r="100" spans="1:6" x14ac:dyDescent="0.25">
      <c r="A100" t="s">
        <v>21</v>
      </c>
      <c r="B100" t="s">
        <v>7</v>
      </c>
      <c r="C100" t="s">
        <v>10</v>
      </c>
      <c r="D100" s="4">
        <v>205744</v>
      </c>
      <c r="E100" s="4">
        <v>10881759</v>
      </c>
      <c r="F100" s="4">
        <v>19382356</v>
      </c>
    </row>
    <row r="101" spans="1:6" x14ac:dyDescent="0.25">
      <c r="A101" t="s">
        <v>21</v>
      </c>
      <c r="B101" t="s">
        <v>11</v>
      </c>
      <c r="C101" t="s">
        <v>8</v>
      </c>
      <c r="D101" s="4">
        <v>23587</v>
      </c>
      <c r="E101" s="4">
        <v>1141093</v>
      </c>
      <c r="F101" s="4">
        <v>2350835</v>
      </c>
    </row>
    <row r="102" spans="1:6" x14ac:dyDescent="0.25">
      <c r="A102" t="s">
        <v>21</v>
      </c>
      <c r="B102" t="s">
        <v>11</v>
      </c>
      <c r="C102" t="s">
        <v>9</v>
      </c>
      <c r="D102" s="4">
        <v>16308</v>
      </c>
      <c r="E102" s="4">
        <v>745458</v>
      </c>
      <c r="F102" s="4">
        <v>1562607</v>
      </c>
    </row>
    <row r="103" spans="1:6" x14ac:dyDescent="0.25">
      <c r="A103" t="s">
        <v>21</v>
      </c>
      <c r="B103" t="s">
        <v>11</v>
      </c>
      <c r="C103" t="s">
        <v>10</v>
      </c>
      <c r="D103" s="4">
        <v>7279</v>
      </c>
      <c r="E103" s="4">
        <v>395635</v>
      </c>
      <c r="F103" s="4">
        <v>788228</v>
      </c>
    </row>
    <row r="104" spans="1:6" x14ac:dyDescent="0.25">
      <c r="A104" t="s">
        <v>21</v>
      </c>
      <c r="B104" t="s">
        <v>12</v>
      </c>
      <c r="C104" t="s">
        <v>8</v>
      </c>
      <c r="D104" s="4">
        <v>563213</v>
      </c>
      <c r="E104" s="4">
        <v>27502658</v>
      </c>
      <c r="F104" s="4">
        <v>50944105</v>
      </c>
    </row>
    <row r="105" spans="1:6" x14ac:dyDescent="0.25">
      <c r="A105" t="s">
        <v>21</v>
      </c>
      <c r="B105" t="s">
        <v>12</v>
      </c>
      <c r="C105" t="s">
        <v>9</v>
      </c>
      <c r="D105" s="4">
        <v>358119</v>
      </c>
      <c r="E105" s="4">
        <v>17016534</v>
      </c>
      <c r="F105" s="4">
        <v>32349977</v>
      </c>
    </row>
    <row r="106" spans="1:6" x14ac:dyDescent="0.25">
      <c r="A106" t="s">
        <v>21</v>
      </c>
      <c r="B106" t="s">
        <v>12</v>
      </c>
      <c r="C106" t="s">
        <v>10</v>
      </c>
      <c r="D106" s="4">
        <v>205094</v>
      </c>
      <c r="E106" s="4">
        <v>10486123</v>
      </c>
      <c r="F106" s="4">
        <v>18594128</v>
      </c>
    </row>
    <row r="107" spans="1:6" x14ac:dyDescent="0.25">
      <c r="A107" t="s">
        <v>21</v>
      </c>
      <c r="B107" t="s">
        <v>13</v>
      </c>
      <c r="C107" t="s">
        <v>8</v>
      </c>
      <c r="D107" s="4">
        <v>12289</v>
      </c>
      <c r="E107" s="4">
        <v>227103</v>
      </c>
      <c r="F107" s="4">
        <v>358721</v>
      </c>
    </row>
    <row r="108" spans="1:6" x14ac:dyDescent="0.25">
      <c r="A108" t="s">
        <v>21</v>
      </c>
      <c r="B108" t="s">
        <v>13</v>
      </c>
      <c r="C108" t="s">
        <v>9</v>
      </c>
      <c r="D108" s="4">
        <v>7827</v>
      </c>
      <c r="E108" s="4">
        <v>109742</v>
      </c>
      <c r="F108" s="4">
        <v>171546</v>
      </c>
    </row>
    <row r="109" spans="1:6" x14ac:dyDescent="0.25">
      <c r="A109" t="s">
        <v>21</v>
      </c>
      <c r="B109" t="s">
        <v>13</v>
      </c>
      <c r="C109" t="s">
        <v>10</v>
      </c>
      <c r="D109" s="4">
        <v>4462</v>
      </c>
      <c r="E109" s="4">
        <v>117361</v>
      </c>
      <c r="F109" s="4">
        <v>187175</v>
      </c>
    </row>
    <row r="110" spans="1:6" x14ac:dyDescent="0.25">
      <c r="A110" t="s">
        <v>22</v>
      </c>
      <c r="B110" t="s">
        <v>7</v>
      </c>
      <c r="C110" t="s">
        <v>8</v>
      </c>
      <c r="D110" s="4">
        <v>534167</v>
      </c>
      <c r="E110" s="4">
        <v>25073683</v>
      </c>
      <c r="F110" s="4">
        <v>47476330</v>
      </c>
    </row>
    <row r="111" spans="1:6" x14ac:dyDescent="0.25">
      <c r="A111" t="s">
        <v>22</v>
      </c>
      <c r="B111" t="s">
        <v>7</v>
      </c>
      <c r="C111" t="s">
        <v>9</v>
      </c>
      <c r="D111" s="4">
        <v>338015</v>
      </c>
      <c r="E111" s="4">
        <v>15356064</v>
      </c>
      <c r="F111" s="4">
        <v>29988347</v>
      </c>
    </row>
    <row r="112" spans="1:6" x14ac:dyDescent="0.25">
      <c r="A112" t="s">
        <v>22</v>
      </c>
      <c r="B112" t="s">
        <v>7</v>
      </c>
      <c r="C112" t="s">
        <v>10</v>
      </c>
      <c r="D112" s="4">
        <v>196152</v>
      </c>
      <c r="E112" s="4">
        <v>9717619</v>
      </c>
      <c r="F112" s="4">
        <v>17487983</v>
      </c>
    </row>
    <row r="113" spans="1:6" x14ac:dyDescent="0.25">
      <c r="A113" t="s">
        <v>22</v>
      </c>
      <c r="B113" t="s">
        <v>11</v>
      </c>
      <c r="C113" t="s">
        <v>8</v>
      </c>
      <c r="D113" s="4">
        <v>22573</v>
      </c>
      <c r="E113" s="4">
        <v>1135232</v>
      </c>
      <c r="F113" s="4">
        <v>2400403</v>
      </c>
    </row>
    <row r="114" spans="1:6" x14ac:dyDescent="0.25">
      <c r="A114" t="s">
        <v>22</v>
      </c>
      <c r="B114" t="s">
        <v>11</v>
      </c>
      <c r="C114" t="s">
        <v>9</v>
      </c>
      <c r="D114" s="4">
        <v>15427</v>
      </c>
      <c r="E114" s="4">
        <v>746160</v>
      </c>
      <c r="F114" s="4">
        <v>1619618</v>
      </c>
    </row>
    <row r="115" spans="1:6" x14ac:dyDescent="0.25">
      <c r="A115" t="s">
        <v>22</v>
      </c>
      <c r="B115" t="s">
        <v>11</v>
      </c>
      <c r="C115" t="s">
        <v>10</v>
      </c>
      <c r="D115" s="4">
        <v>7146</v>
      </c>
      <c r="E115" s="4">
        <v>389072</v>
      </c>
      <c r="F115" s="4">
        <v>780786</v>
      </c>
    </row>
    <row r="116" spans="1:6" x14ac:dyDescent="0.25">
      <c r="A116" t="s">
        <v>22</v>
      </c>
      <c r="B116" t="s">
        <v>12</v>
      </c>
      <c r="C116" t="s">
        <v>8</v>
      </c>
      <c r="D116" s="4">
        <v>532487</v>
      </c>
      <c r="E116" s="4">
        <v>23938451</v>
      </c>
      <c r="F116" s="4">
        <v>45075927</v>
      </c>
    </row>
    <row r="117" spans="1:6" x14ac:dyDescent="0.25">
      <c r="A117" t="s">
        <v>22</v>
      </c>
      <c r="B117" t="s">
        <v>12</v>
      </c>
      <c r="C117" t="s">
        <v>9</v>
      </c>
      <c r="D117" s="4">
        <v>336943</v>
      </c>
      <c r="E117" s="4">
        <v>14609904</v>
      </c>
      <c r="F117" s="4">
        <v>28368729</v>
      </c>
    </row>
    <row r="118" spans="1:6" x14ac:dyDescent="0.25">
      <c r="A118" t="s">
        <v>22</v>
      </c>
      <c r="B118" t="s">
        <v>12</v>
      </c>
      <c r="C118" t="s">
        <v>10</v>
      </c>
      <c r="D118" s="4">
        <v>195544</v>
      </c>
      <c r="E118" s="4">
        <v>9328547</v>
      </c>
      <c r="F118" s="4">
        <v>16707197</v>
      </c>
    </row>
    <row r="119" spans="1:6" x14ac:dyDescent="0.25">
      <c r="A119" t="s">
        <v>22</v>
      </c>
      <c r="B119" t="s">
        <v>13</v>
      </c>
      <c r="C119" t="s">
        <v>8</v>
      </c>
      <c r="D119" s="4">
        <v>12521</v>
      </c>
      <c r="E119" s="4">
        <v>225955</v>
      </c>
      <c r="F119" s="4">
        <v>362366</v>
      </c>
    </row>
    <row r="120" spans="1:6" x14ac:dyDescent="0.25">
      <c r="A120" t="s">
        <v>22</v>
      </c>
      <c r="B120" t="s">
        <v>13</v>
      </c>
      <c r="C120" t="s">
        <v>9</v>
      </c>
      <c r="D120" s="4">
        <v>7901</v>
      </c>
      <c r="E120" s="4">
        <v>108601</v>
      </c>
      <c r="F120" s="4">
        <v>173129</v>
      </c>
    </row>
    <row r="121" spans="1:6" x14ac:dyDescent="0.25">
      <c r="A121" t="s">
        <v>22</v>
      </c>
      <c r="B121" t="s">
        <v>13</v>
      </c>
      <c r="C121" t="s">
        <v>10</v>
      </c>
      <c r="D121" s="4">
        <v>4620</v>
      </c>
      <c r="E121" s="4">
        <v>117353</v>
      </c>
      <c r="F121" s="4">
        <v>189237</v>
      </c>
    </row>
    <row r="122" spans="1:6" x14ac:dyDescent="0.25">
      <c r="A122" t="s">
        <v>23</v>
      </c>
      <c r="B122" t="s">
        <v>7</v>
      </c>
      <c r="C122" t="s">
        <v>8</v>
      </c>
      <c r="D122" s="4">
        <v>503645</v>
      </c>
      <c r="E122" s="4">
        <v>22407307</v>
      </c>
      <c r="F122" s="4">
        <v>43262138</v>
      </c>
    </row>
    <row r="123" spans="1:6" x14ac:dyDescent="0.25">
      <c r="A123" t="s">
        <v>23</v>
      </c>
      <c r="B123" t="s">
        <v>7</v>
      </c>
      <c r="C123" t="s">
        <v>9</v>
      </c>
      <c r="D123" s="4">
        <v>317109</v>
      </c>
      <c r="E123" s="4">
        <v>13552881</v>
      </c>
      <c r="F123" s="4">
        <v>27113239</v>
      </c>
    </row>
    <row r="124" spans="1:6" x14ac:dyDescent="0.25">
      <c r="A124" t="s">
        <v>23</v>
      </c>
      <c r="B124" t="s">
        <v>7</v>
      </c>
      <c r="C124" t="s">
        <v>10</v>
      </c>
      <c r="D124" s="4">
        <v>186536</v>
      </c>
      <c r="E124" s="4">
        <v>8854427</v>
      </c>
      <c r="F124" s="4">
        <v>16148899</v>
      </c>
    </row>
    <row r="125" spans="1:6" x14ac:dyDescent="0.25">
      <c r="A125" t="s">
        <v>23</v>
      </c>
      <c r="B125" t="s">
        <v>11</v>
      </c>
      <c r="C125" t="s">
        <v>8</v>
      </c>
      <c r="D125" s="4">
        <v>20304</v>
      </c>
      <c r="E125" s="4">
        <v>1078577</v>
      </c>
      <c r="F125" s="4">
        <v>2311256</v>
      </c>
    </row>
    <row r="126" spans="1:6" x14ac:dyDescent="0.25">
      <c r="A126" t="s">
        <v>23</v>
      </c>
      <c r="B126" t="s">
        <v>11</v>
      </c>
      <c r="C126" t="s">
        <v>9</v>
      </c>
      <c r="D126" s="4">
        <v>13610</v>
      </c>
      <c r="E126" s="4">
        <v>687733</v>
      </c>
      <c r="F126" s="4">
        <v>1517062</v>
      </c>
    </row>
    <row r="127" spans="1:6" x14ac:dyDescent="0.25">
      <c r="A127" t="s">
        <v>23</v>
      </c>
      <c r="B127" t="s">
        <v>11</v>
      </c>
      <c r="C127" t="s">
        <v>10</v>
      </c>
      <c r="D127" s="4">
        <v>6694</v>
      </c>
      <c r="E127" s="4">
        <v>390843</v>
      </c>
      <c r="F127" s="4">
        <v>794194</v>
      </c>
    </row>
    <row r="128" spans="1:6" x14ac:dyDescent="0.25">
      <c r="A128" t="s">
        <v>23</v>
      </c>
      <c r="B128" t="s">
        <v>12</v>
      </c>
      <c r="C128" t="s">
        <v>8</v>
      </c>
      <c r="D128" s="4">
        <v>501656</v>
      </c>
      <c r="E128" s="4">
        <v>21328731</v>
      </c>
      <c r="F128" s="4">
        <v>40950882</v>
      </c>
    </row>
    <row r="129" spans="1:6" x14ac:dyDescent="0.25">
      <c r="A129" t="s">
        <v>23</v>
      </c>
      <c r="B129" t="s">
        <v>12</v>
      </c>
      <c r="C129" t="s">
        <v>9</v>
      </c>
      <c r="D129" s="4">
        <v>315903</v>
      </c>
      <c r="E129" s="4">
        <v>12865147</v>
      </c>
      <c r="F129" s="4">
        <v>25596177</v>
      </c>
    </row>
    <row r="130" spans="1:6" x14ac:dyDescent="0.25">
      <c r="A130" t="s">
        <v>23</v>
      </c>
      <c r="B130" t="s">
        <v>12</v>
      </c>
      <c r="C130" t="s">
        <v>10</v>
      </c>
      <c r="D130" s="4">
        <v>185753</v>
      </c>
      <c r="E130" s="4">
        <v>8463583</v>
      </c>
      <c r="F130" s="4">
        <v>15354705</v>
      </c>
    </row>
    <row r="131" spans="1:6" x14ac:dyDescent="0.25">
      <c r="A131" t="s">
        <v>23</v>
      </c>
      <c r="B131" t="s">
        <v>13</v>
      </c>
      <c r="C131" t="s">
        <v>8</v>
      </c>
      <c r="D131" s="4">
        <v>11789</v>
      </c>
      <c r="E131" s="4">
        <v>200983</v>
      </c>
      <c r="F131" s="4">
        <v>327698</v>
      </c>
    </row>
    <row r="132" spans="1:6" x14ac:dyDescent="0.25">
      <c r="A132" t="s">
        <v>23</v>
      </c>
      <c r="B132" t="s">
        <v>13</v>
      </c>
      <c r="C132" t="s">
        <v>9</v>
      </c>
      <c r="D132" s="4">
        <v>7286</v>
      </c>
      <c r="E132" s="4">
        <v>95436</v>
      </c>
      <c r="F132" s="4">
        <v>155509</v>
      </c>
    </row>
    <row r="133" spans="1:6" x14ac:dyDescent="0.25">
      <c r="A133" t="s">
        <v>23</v>
      </c>
      <c r="B133" t="s">
        <v>13</v>
      </c>
      <c r="C133" t="s">
        <v>10</v>
      </c>
      <c r="D133" s="4">
        <v>4503</v>
      </c>
      <c r="E133" s="4">
        <v>105547</v>
      </c>
      <c r="F133" s="4">
        <v>172188</v>
      </c>
    </row>
    <row r="134" spans="1:6" x14ac:dyDescent="0.25">
      <c r="A134" t="s">
        <v>24</v>
      </c>
      <c r="B134" t="s">
        <v>7</v>
      </c>
      <c r="C134" t="s">
        <v>8</v>
      </c>
      <c r="D134" s="4">
        <v>475070</v>
      </c>
      <c r="E134" s="4">
        <v>19381610</v>
      </c>
      <c r="F134" s="4">
        <v>38063179</v>
      </c>
    </row>
    <row r="135" spans="1:6" x14ac:dyDescent="0.25">
      <c r="A135" t="s">
        <v>24</v>
      </c>
      <c r="B135" t="s">
        <v>7</v>
      </c>
      <c r="C135" t="s">
        <v>9</v>
      </c>
      <c r="D135" s="4">
        <v>297457</v>
      </c>
      <c r="E135" s="4">
        <v>11546423</v>
      </c>
      <c r="F135" s="4">
        <v>23499315</v>
      </c>
    </row>
    <row r="136" spans="1:6" x14ac:dyDescent="0.25">
      <c r="A136" t="s">
        <v>24</v>
      </c>
      <c r="B136" t="s">
        <v>7</v>
      </c>
      <c r="C136" t="s">
        <v>10</v>
      </c>
      <c r="D136" s="4">
        <v>177613</v>
      </c>
      <c r="E136" s="4">
        <v>7835188</v>
      </c>
      <c r="F136" s="4">
        <v>14563863</v>
      </c>
    </row>
    <row r="137" spans="1:6" x14ac:dyDescent="0.25">
      <c r="A137" t="s">
        <v>24</v>
      </c>
      <c r="B137" t="s">
        <v>11</v>
      </c>
      <c r="C137" t="s">
        <v>8</v>
      </c>
      <c r="D137" s="4">
        <v>18348</v>
      </c>
      <c r="E137" s="4">
        <v>946603</v>
      </c>
      <c r="F137" s="4">
        <v>2071565</v>
      </c>
    </row>
    <row r="138" spans="1:6" x14ac:dyDescent="0.25">
      <c r="A138" t="s">
        <v>24</v>
      </c>
      <c r="B138" t="s">
        <v>11</v>
      </c>
      <c r="C138" t="s">
        <v>9</v>
      </c>
      <c r="D138" s="4">
        <v>12040</v>
      </c>
      <c r="E138" s="4">
        <v>583077</v>
      </c>
      <c r="F138" s="4">
        <v>1322103</v>
      </c>
    </row>
    <row r="139" spans="1:6" x14ac:dyDescent="0.25">
      <c r="A139" t="s">
        <v>24</v>
      </c>
      <c r="B139" t="s">
        <v>11</v>
      </c>
      <c r="C139" t="s">
        <v>10</v>
      </c>
      <c r="D139" s="4">
        <v>6308</v>
      </c>
      <c r="E139" s="4">
        <v>363526</v>
      </c>
      <c r="F139" s="4">
        <v>749463</v>
      </c>
    </row>
    <row r="140" spans="1:6" x14ac:dyDescent="0.25">
      <c r="A140" t="s">
        <v>24</v>
      </c>
      <c r="B140" t="s">
        <v>12</v>
      </c>
      <c r="C140" t="s">
        <v>8</v>
      </c>
      <c r="D140" s="4">
        <v>473358</v>
      </c>
      <c r="E140" s="4">
        <v>18435007</v>
      </c>
      <c r="F140" s="4">
        <v>35991613</v>
      </c>
    </row>
    <row r="141" spans="1:6" x14ac:dyDescent="0.25">
      <c r="A141" t="s">
        <v>24</v>
      </c>
      <c r="B141" t="s">
        <v>12</v>
      </c>
      <c r="C141" t="s">
        <v>9</v>
      </c>
      <c r="D141" s="4">
        <v>296443</v>
      </c>
      <c r="E141" s="4">
        <v>10963346</v>
      </c>
      <c r="F141" s="4">
        <v>22177213</v>
      </c>
    </row>
    <row r="142" spans="1:6" x14ac:dyDescent="0.25">
      <c r="A142" t="s">
        <v>24</v>
      </c>
      <c r="B142" t="s">
        <v>12</v>
      </c>
      <c r="C142" t="s">
        <v>10</v>
      </c>
      <c r="D142" s="4">
        <v>176915</v>
      </c>
      <c r="E142" s="4">
        <v>7471661</v>
      </c>
      <c r="F142" s="4">
        <v>13814401</v>
      </c>
    </row>
    <row r="143" spans="1:6" x14ac:dyDescent="0.25">
      <c r="A143" t="s">
        <v>24</v>
      </c>
      <c r="B143" t="s">
        <v>13</v>
      </c>
      <c r="C143" t="s">
        <v>8</v>
      </c>
      <c r="D143" s="4">
        <v>11031</v>
      </c>
      <c r="E143" s="4">
        <v>188078</v>
      </c>
      <c r="F143" s="4">
        <v>315094</v>
      </c>
    </row>
    <row r="144" spans="1:6" x14ac:dyDescent="0.25">
      <c r="A144" t="s">
        <v>24</v>
      </c>
      <c r="B144" t="s">
        <v>13</v>
      </c>
      <c r="C144" t="s">
        <v>9</v>
      </c>
      <c r="D144" s="4">
        <v>6751</v>
      </c>
      <c r="E144" s="4">
        <v>84824</v>
      </c>
      <c r="F144" s="4">
        <v>142028</v>
      </c>
    </row>
    <row r="145" spans="1:6" x14ac:dyDescent="0.25">
      <c r="A145" t="s">
        <v>24</v>
      </c>
      <c r="B145" t="s">
        <v>13</v>
      </c>
      <c r="C145" t="s">
        <v>10</v>
      </c>
      <c r="D145" s="4">
        <v>4280</v>
      </c>
      <c r="E145" s="4">
        <v>103254</v>
      </c>
      <c r="F145" s="4">
        <v>173066</v>
      </c>
    </row>
    <row r="146" spans="1:6" x14ac:dyDescent="0.25">
      <c r="A146" t="s">
        <v>25</v>
      </c>
      <c r="B146" t="s">
        <v>7</v>
      </c>
      <c r="C146" t="s">
        <v>8</v>
      </c>
      <c r="D146" s="4">
        <v>472321</v>
      </c>
      <c r="E146" s="4">
        <v>16808423</v>
      </c>
      <c r="F146" s="4">
        <v>33516086</v>
      </c>
    </row>
    <row r="147" spans="1:6" x14ac:dyDescent="0.25">
      <c r="A147" t="s">
        <v>25</v>
      </c>
      <c r="B147" t="s">
        <v>7</v>
      </c>
      <c r="C147" t="s">
        <v>9</v>
      </c>
      <c r="D147" s="4">
        <v>291023</v>
      </c>
      <c r="E147" s="4">
        <v>9703635</v>
      </c>
      <c r="F147" s="4">
        <v>20082332</v>
      </c>
    </row>
    <row r="148" spans="1:6" x14ac:dyDescent="0.25">
      <c r="A148" t="s">
        <v>25</v>
      </c>
      <c r="B148" t="s">
        <v>7</v>
      </c>
      <c r="C148" t="s">
        <v>10</v>
      </c>
      <c r="D148" s="4">
        <v>181298</v>
      </c>
      <c r="E148" s="4">
        <v>7104788</v>
      </c>
      <c r="F148" s="4">
        <v>13433754</v>
      </c>
    </row>
    <row r="149" spans="1:6" x14ac:dyDescent="0.25">
      <c r="A149" t="s">
        <v>25</v>
      </c>
      <c r="B149" t="s">
        <v>11</v>
      </c>
      <c r="C149" t="s">
        <v>8</v>
      </c>
      <c r="D149" s="4">
        <v>19705</v>
      </c>
      <c r="E149" s="4">
        <v>765907</v>
      </c>
      <c r="F149" s="4">
        <v>1733745</v>
      </c>
    </row>
    <row r="150" spans="1:6" x14ac:dyDescent="0.25">
      <c r="A150" t="s">
        <v>25</v>
      </c>
      <c r="B150" t="s">
        <v>11</v>
      </c>
      <c r="C150" t="s">
        <v>9</v>
      </c>
      <c r="D150" s="4">
        <v>12928</v>
      </c>
      <c r="E150" s="4">
        <v>473593</v>
      </c>
      <c r="F150" s="4">
        <v>1116525</v>
      </c>
    </row>
    <row r="151" spans="1:6" x14ac:dyDescent="0.25">
      <c r="A151" t="s">
        <v>25</v>
      </c>
      <c r="B151" t="s">
        <v>11</v>
      </c>
      <c r="C151" t="s">
        <v>10</v>
      </c>
      <c r="D151" s="4">
        <v>6777</v>
      </c>
      <c r="E151" s="4">
        <v>292313</v>
      </c>
      <c r="F151" s="4">
        <v>617220</v>
      </c>
    </row>
    <row r="152" spans="1:6" x14ac:dyDescent="0.25">
      <c r="A152" t="s">
        <v>25</v>
      </c>
      <c r="B152" t="s">
        <v>12</v>
      </c>
      <c r="C152" t="s">
        <v>8</v>
      </c>
      <c r="D152" s="4">
        <v>469022</v>
      </c>
      <c r="E152" s="4">
        <v>16042516</v>
      </c>
      <c r="F152" s="4">
        <v>31782341</v>
      </c>
    </row>
    <row r="153" spans="1:6" x14ac:dyDescent="0.25">
      <c r="A153" t="s">
        <v>25</v>
      </c>
      <c r="B153" t="s">
        <v>12</v>
      </c>
      <c r="C153" t="s">
        <v>9</v>
      </c>
      <c r="D153" s="4">
        <v>288948</v>
      </c>
      <c r="E153" s="4">
        <v>9230042</v>
      </c>
      <c r="F153" s="4">
        <v>18965807</v>
      </c>
    </row>
    <row r="154" spans="1:6" x14ac:dyDescent="0.25">
      <c r="A154" t="s">
        <v>25</v>
      </c>
      <c r="B154" t="s">
        <v>12</v>
      </c>
      <c r="C154" t="s">
        <v>10</v>
      </c>
      <c r="D154" s="4">
        <v>180074</v>
      </c>
      <c r="E154" s="4">
        <v>6812475</v>
      </c>
      <c r="F154" s="4">
        <v>12816535</v>
      </c>
    </row>
    <row r="155" spans="1:6" x14ac:dyDescent="0.25">
      <c r="A155" t="s">
        <v>25</v>
      </c>
      <c r="B155" t="s">
        <v>13</v>
      </c>
      <c r="C155" t="s">
        <v>8</v>
      </c>
      <c r="D155" s="4">
        <v>10637</v>
      </c>
      <c r="E155" s="4">
        <v>165739</v>
      </c>
      <c r="F155" s="4">
        <v>283709</v>
      </c>
    </row>
    <row r="156" spans="1:6" x14ac:dyDescent="0.25">
      <c r="A156" t="s">
        <v>25</v>
      </c>
      <c r="B156" t="s">
        <v>13</v>
      </c>
      <c r="C156" t="s">
        <v>9</v>
      </c>
      <c r="D156" s="4">
        <v>6523</v>
      </c>
      <c r="E156" s="4">
        <v>77524</v>
      </c>
      <c r="F156" s="4">
        <v>134116</v>
      </c>
    </row>
    <row r="157" spans="1:6" x14ac:dyDescent="0.25">
      <c r="A157" t="s">
        <v>25</v>
      </c>
      <c r="B157" t="s">
        <v>13</v>
      </c>
      <c r="C157" t="s">
        <v>10</v>
      </c>
      <c r="D157" s="4">
        <v>4114</v>
      </c>
      <c r="E157" s="4">
        <v>88215</v>
      </c>
      <c r="F157" s="4">
        <v>149593</v>
      </c>
    </row>
    <row r="158" spans="1:6" x14ac:dyDescent="0.25">
      <c r="A158" t="s">
        <v>26</v>
      </c>
      <c r="B158" t="s">
        <v>7</v>
      </c>
      <c r="C158" t="s">
        <v>8</v>
      </c>
      <c r="D158" s="4">
        <v>488284</v>
      </c>
      <c r="E158" s="4">
        <v>18860607</v>
      </c>
      <c r="F158" s="4">
        <v>38854508</v>
      </c>
    </row>
    <row r="159" spans="1:6" x14ac:dyDescent="0.25">
      <c r="A159" t="s">
        <v>26</v>
      </c>
      <c r="B159" t="s">
        <v>7</v>
      </c>
      <c r="C159" t="s">
        <v>9</v>
      </c>
      <c r="D159" s="4">
        <v>297704</v>
      </c>
      <c r="E159" s="4">
        <v>10813324</v>
      </c>
      <c r="F159" s="4">
        <v>23229684</v>
      </c>
    </row>
    <row r="160" spans="1:6" x14ac:dyDescent="0.25">
      <c r="A160" t="s">
        <v>26</v>
      </c>
      <c r="B160" t="s">
        <v>7</v>
      </c>
      <c r="C160" t="s">
        <v>10</v>
      </c>
      <c r="D160" s="4">
        <v>190580</v>
      </c>
      <c r="E160" s="4">
        <v>8047283</v>
      </c>
      <c r="F160" s="4">
        <v>15624824</v>
      </c>
    </row>
    <row r="161" spans="1:6" x14ac:dyDescent="0.25">
      <c r="A161" t="s">
        <v>26</v>
      </c>
      <c r="B161" t="s">
        <v>11</v>
      </c>
      <c r="C161" t="s">
        <v>8</v>
      </c>
      <c r="D161" s="4">
        <v>23822</v>
      </c>
      <c r="E161" s="4">
        <v>1104228</v>
      </c>
      <c r="F161" s="4">
        <v>2534245</v>
      </c>
    </row>
    <row r="162" spans="1:6" x14ac:dyDescent="0.25">
      <c r="A162" t="s">
        <v>26</v>
      </c>
      <c r="B162" t="s">
        <v>11</v>
      </c>
      <c r="C162" t="s">
        <v>9</v>
      </c>
      <c r="D162" s="4">
        <v>16167</v>
      </c>
      <c r="E162" s="4">
        <v>707457</v>
      </c>
      <c r="F162" s="4">
        <v>1682082</v>
      </c>
    </row>
    <row r="163" spans="1:6" x14ac:dyDescent="0.25">
      <c r="A163" t="s">
        <v>26</v>
      </c>
      <c r="B163" t="s">
        <v>11</v>
      </c>
      <c r="C163" t="s">
        <v>10</v>
      </c>
      <c r="D163" s="4">
        <v>7655</v>
      </c>
      <c r="E163" s="4">
        <v>396771</v>
      </c>
      <c r="F163" s="4">
        <v>852163</v>
      </c>
    </row>
    <row r="164" spans="1:6" x14ac:dyDescent="0.25">
      <c r="A164" t="s">
        <v>26</v>
      </c>
      <c r="B164" t="s">
        <v>12</v>
      </c>
      <c r="C164" t="s">
        <v>8</v>
      </c>
      <c r="D164" s="4">
        <v>486829</v>
      </c>
      <c r="E164" s="4">
        <v>17756380</v>
      </c>
      <c r="F164" s="4">
        <v>36320263</v>
      </c>
    </row>
    <row r="165" spans="1:6" x14ac:dyDescent="0.25">
      <c r="A165" t="s">
        <v>26</v>
      </c>
      <c r="B165" t="s">
        <v>12</v>
      </c>
      <c r="C165" t="s">
        <v>9</v>
      </c>
      <c r="D165" s="4">
        <v>296769</v>
      </c>
      <c r="E165" s="4">
        <v>10105867</v>
      </c>
      <c r="F165" s="4">
        <v>21547602</v>
      </c>
    </row>
    <row r="166" spans="1:6" x14ac:dyDescent="0.25">
      <c r="A166" t="s">
        <v>26</v>
      </c>
      <c r="B166" t="s">
        <v>12</v>
      </c>
      <c r="C166" t="s">
        <v>10</v>
      </c>
      <c r="D166" s="4">
        <v>190060</v>
      </c>
      <c r="E166" s="4">
        <v>7650512</v>
      </c>
      <c r="F166" s="4">
        <v>14772661</v>
      </c>
    </row>
    <row r="167" spans="1:6" x14ac:dyDescent="0.25">
      <c r="A167" t="s">
        <v>26</v>
      </c>
      <c r="B167" t="s">
        <v>13</v>
      </c>
      <c r="C167" t="s">
        <v>8</v>
      </c>
      <c r="D167" s="4">
        <v>11073</v>
      </c>
      <c r="E167" s="4">
        <v>151096</v>
      </c>
      <c r="F167" s="4">
        <v>267668</v>
      </c>
    </row>
    <row r="168" spans="1:6" x14ac:dyDescent="0.25">
      <c r="A168" t="s">
        <v>26</v>
      </c>
      <c r="B168" t="s">
        <v>13</v>
      </c>
      <c r="C168" t="s">
        <v>9</v>
      </c>
      <c r="D168" s="4">
        <v>6638</v>
      </c>
      <c r="E168" s="4">
        <v>67987</v>
      </c>
      <c r="F168" s="4">
        <v>123621</v>
      </c>
    </row>
    <row r="169" spans="1:6" x14ac:dyDescent="0.25">
      <c r="A169" t="s">
        <v>26</v>
      </c>
      <c r="B169" t="s">
        <v>13</v>
      </c>
      <c r="C169" t="s">
        <v>10</v>
      </c>
      <c r="D169" s="4">
        <v>4435</v>
      </c>
      <c r="E169" s="4">
        <v>83110</v>
      </c>
      <c r="F169" s="4">
        <v>144047</v>
      </c>
    </row>
    <row r="170" spans="1:6" x14ac:dyDescent="0.25">
      <c r="A170" t="s">
        <v>27</v>
      </c>
      <c r="B170" t="s">
        <v>7</v>
      </c>
      <c r="C170" t="s">
        <v>8</v>
      </c>
      <c r="D170" s="4">
        <v>543701</v>
      </c>
      <c r="E170" s="4">
        <v>22575287</v>
      </c>
      <c r="F170" s="4">
        <v>47196548</v>
      </c>
    </row>
    <row r="171" spans="1:6" x14ac:dyDescent="0.25">
      <c r="A171" t="s">
        <v>27</v>
      </c>
      <c r="B171" t="s">
        <v>7</v>
      </c>
      <c r="C171" t="s">
        <v>9</v>
      </c>
      <c r="D171" s="4">
        <v>333875</v>
      </c>
      <c r="E171" s="4">
        <v>13207240</v>
      </c>
      <c r="F171" s="4">
        <v>28789901</v>
      </c>
    </row>
    <row r="172" spans="1:6" x14ac:dyDescent="0.25">
      <c r="A172" t="s">
        <v>27</v>
      </c>
      <c r="B172" t="s">
        <v>7</v>
      </c>
      <c r="C172" t="s">
        <v>10</v>
      </c>
      <c r="D172" s="4">
        <v>209826</v>
      </c>
      <c r="E172" s="4">
        <v>9368048</v>
      </c>
      <c r="F172" s="4">
        <v>18406648</v>
      </c>
    </row>
    <row r="173" spans="1:6" x14ac:dyDescent="0.25">
      <c r="A173" t="s">
        <v>27</v>
      </c>
      <c r="B173" t="s">
        <v>11</v>
      </c>
      <c r="C173" t="s">
        <v>8</v>
      </c>
      <c r="D173" s="4">
        <v>29314</v>
      </c>
      <c r="E173" s="4">
        <v>1109050</v>
      </c>
      <c r="F173" s="4">
        <v>2376143</v>
      </c>
    </row>
    <row r="174" spans="1:6" x14ac:dyDescent="0.25">
      <c r="A174" t="s">
        <v>27</v>
      </c>
      <c r="B174" t="s">
        <v>11</v>
      </c>
      <c r="C174" t="s">
        <v>9</v>
      </c>
      <c r="D174" s="4">
        <v>20114</v>
      </c>
      <c r="E174" s="4">
        <v>714998</v>
      </c>
      <c r="F174" s="4">
        <v>1594353</v>
      </c>
    </row>
    <row r="175" spans="1:6" x14ac:dyDescent="0.25">
      <c r="A175" t="s">
        <v>27</v>
      </c>
      <c r="B175" t="s">
        <v>11</v>
      </c>
      <c r="C175" t="s">
        <v>10</v>
      </c>
      <c r="D175" s="4">
        <v>9200</v>
      </c>
      <c r="E175" s="4">
        <v>394052</v>
      </c>
      <c r="F175" s="4">
        <v>781790</v>
      </c>
    </row>
    <row r="176" spans="1:6" x14ac:dyDescent="0.25">
      <c r="A176" t="s">
        <v>27</v>
      </c>
      <c r="B176" t="s">
        <v>12</v>
      </c>
      <c r="C176" t="s">
        <v>8</v>
      </c>
      <c r="D176" s="4">
        <v>542226</v>
      </c>
      <c r="E176" s="4">
        <v>21466237</v>
      </c>
      <c r="F176" s="4">
        <v>44820406</v>
      </c>
    </row>
    <row r="177" spans="1:6" x14ac:dyDescent="0.25">
      <c r="A177" t="s">
        <v>27</v>
      </c>
      <c r="B177" t="s">
        <v>12</v>
      </c>
      <c r="C177" t="s">
        <v>9</v>
      </c>
      <c r="D177" s="4">
        <v>333011</v>
      </c>
      <c r="E177" s="4">
        <v>12492242</v>
      </c>
      <c r="F177" s="4">
        <v>27195548</v>
      </c>
    </row>
    <row r="178" spans="1:6" x14ac:dyDescent="0.25">
      <c r="A178" t="s">
        <v>27</v>
      </c>
      <c r="B178" t="s">
        <v>12</v>
      </c>
      <c r="C178" t="s">
        <v>10</v>
      </c>
      <c r="D178" s="4">
        <v>209215</v>
      </c>
      <c r="E178" s="4">
        <v>8973996</v>
      </c>
      <c r="F178" s="4">
        <v>17624858</v>
      </c>
    </row>
    <row r="179" spans="1:6" x14ac:dyDescent="0.25">
      <c r="A179" t="s">
        <v>27</v>
      </c>
      <c r="B179" t="s">
        <v>13</v>
      </c>
      <c r="C179" t="s">
        <v>8</v>
      </c>
      <c r="D179" s="4">
        <v>10620</v>
      </c>
      <c r="E179" s="4">
        <v>128363</v>
      </c>
      <c r="F179" s="4">
        <v>235716</v>
      </c>
    </row>
    <row r="180" spans="1:6" x14ac:dyDescent="0.25">
      <c r="A180" t="s">
        <v>27</v>
      </c>
      <c r="B180" t="s">
        <v>13</v>
      </c>
      <c r="C180" t="s">
        <v>9</v>
      </c>
      <c r="D180" s="4">
        <v>6464</v>
      </c>
      <c r="E180" s="4">
        <v>55996</v>
      </c>
      <c r="F180" s="4">
        <v>107234</v>
      </c>
    </row>
    <row r="181" spans="1:6" x14ac:dyDescent="0.25">
      <c r="A181" t="s">
        <v>27</v>
      </c>
      <c r="B181" t="s">
        <v>13</v>
      </c>
      <c r="C181" t="s">
        <v>10</v>
      </c>
      <c r="D181" s="4">
        <v>4156</v>
      </c>
      <c r="E181" s="4">
        <v>72367</v>
      </c>
      <c r="F181" s="4">
        <v>128482</v>
      </c>
    </row>
    <row r="182" spans="1:6" x14ac:dyDescent="0.25">
      <c r="A182" t="s">
        <v>28</v>
      </c>
      <c r="B182" t="s">
        <v>7</v>
      </c>
      <c r="C182" t="s">
        <v>8</v>
      </c>
      <c r="D182" s="4">
        <v>609757</v>
      </c>
      <c r="E182" s="4">
        <v>27120298</v>
      </c>
      <c r="F182" s="4">
        <v>56622955</v>
      </c>
    </row>
    <row r="183" spans="1:6" x14ac:dyDescent="0.25">
      <c r="A183" t="s">
        <v>28</v>
      </c>
      <c r="B183" t="s">
        <v>7</v>
      </c>
      <c r="C183" t="s">
        <v>9</v>
      </c>
      <c r="D183" s="4">
        <v>375702</v>
      </c>
      <c r="E183" s="4">
        <v>16006055</v>
      </c>
      <c r="F183" s="4">
        <v>34913046</v>
      </c>
    </row>
    <row r="184" spans="1:6" x14ac:dyDescent="0.25">
      <c r="A184" t="s">
        <v>28</v>
      </c>
      <c r="B184" t="s">
        <v>7</v>
      </c>
      <c r="C184" t="s">
        <v>10</v>
      </c>
      <c r="D184" s="4">
        <v>234055</v>
      </c>
      <c r="E184" s="4">
        <v>11114243</v>
      </c>
      <c r="F184" s="4">
        <v>21709909</v>
      </c>
    </row>
    <row r="185" spans="1:6" x14ac:dyDescent="0.25">
      <c r="A185" t="s">
        <v>28</v>
      </c>
      <c r="B185" t="s">
        <v>11</v>
      </c>
      <c r="C185" t="s">
        <v>8</v>
      </c>
      <c r="D185" s="4">
        <v>36336</v>
      </c>
      <c r="E185" s="4">
        <v>1493535</v>
      </c>
      <c r="F185" s="4">
        <v>3098763</v>
      </c>
    </row>
    <row r="186" spans="1:6" x14ac:dyDescent="0.25">
      <c r="A186" t="s">
        <v>28</v>
      </c>
      <c r="B186" t="s">
        <v>11</v>
      </c>
      <c r="C186" t="s">
        <v>9</v>
      </c>
      <c r="D186" s="4">
        <v>24961</v>
      </c>
      <c r="E186" s="4">
        <v>951476</v>
      </c>
      <c r="F186" s="4">
        <v>2064396</v>
      </c>
    </row>
    <row r="187" spans="1:6" x14ac:dyDescent="0.25">
      <c r="A187" t="s">
        <v>28</v>
      </c>
      <c r="B187" t="s">
        <v>11</v>
      </c>
      <c r="C187" t="s">
        <v>10</v>
      </c>
      <c r="D187" s="4">
        <v>11375</v>
      </c>
      <c r="E187" s="4">
        <v>542059</v>
      </c>
      <c r="F187" s="4">
        <v>1034367</v>
      </c>
    </row>
    <row r="188" spans="1:6" x14ac:dyDescent="0.25">
      <c r="A188" t="s">
        <v>28</v>
      </c>
      <c r="B188" t="s">
        <v>12</v>
      </c>
      <c r="C188" t="s">
        <v>8</v>
      </c>
      <c r="D188" s="4">
        <v>607785</v>
      </c>
      <c r="E188" s="4">
        <v>25626763</v>
      </c>
      <c r="F188" s="4">
        <v>53524193</v>
      </c>
    </row>
    <row r="189" spans="1:6" x14ac:dyDescent="0.25">
      <c r="A189" t="s">
        <v>28</v>
      </c>
      <c r="B189" t="s">
        <v>12</v>
      </c>
      <c r="C189" t="s">
        <v>9</v>
      </c>
      <c r="D189" s="4">
        <v>374565</v>
      </c>
      <c r="E189" s="4">
        <v>15054579</v>
      </c>
      <c r="F189" s="4">
        <v>32848651</v>
      </c>
    </row>
    <row r="190" spans="1:6" x14ac:dyDescent="0.25">
      <c r="A190" t="s">
        <v>28</v>
      </c>
      <c r="B190" t="s">
        <v>12</v>
      </c>
      <c r="C190" t="s">
        <v>10</v>
      </c>
      <c r="D190" s="4">
        <v>233220</v>
      </c>
      <c r="E190" s="4">
        <v>10572184</v>
      </c>
      <c r="F190" s="4">
        <v>20675542</v>
      </c>
    </row>
    <row r="191" spans="1:6" x14ac:dyDescent="0.25">
      <c r="A191" t="s">
        <v>28</v>
      </c>
      <c r="B191" t="s">
        <v>13</v>
      </c>
      <c r="C191" t="s">
        <v>8</v>
      </c>
      <c r="D191" s="4">
        <v>9746</v>
      </c>
      <c r="E191" s="4">
        <v>115619</v>
      </c>
      <c r="F191" s="4">
        <v>215155</v>
      </c>
    </row>
    <row r="192" spans="1:6" x14ac:dyDescent="0.25">
      <c r="A192" t="s">
        <v>28</v>
      </c>
      <c r="B192" t="s">
        <v>13</v>
      </c>
      <c r="C192" t="s">
        <v>9</v>
      </c>
      <c r="D192" s="4">
        <v>5891</v>
      </c>
      <c r="E192" s="4">
        <v>51217</v>
      </c>
      <c r="F192" s="4">
        <v>99498</v>
      </c>
    </row>
    <row r="193" spans="1:6" x14ac:dyDescent="0.25">
      <c r="A193" t="s">
        <v>28</v>
      </c>
      <c r="B193" t="s">
        <v>13</v>
      </c>
      <c r="C193" t="s">
        <v>10</v>
      </c>
      <c r="D193" s="4">
        <v>3855</v>
      </c>
      <c r="E193" s="4">
        <v>64402</v>
      </c>
      <c r="F193" s="4">
        <v>115657</v>
      </c>
    </row>
    <row r="194" spans="1:6" x14ac:dyDescent="0.25">
      <c r="A194" t="s">
        <v>29</v>
      </c>
      <c r="B194" t="s">
        <v>7</v>
      </c>
      <c r="C194" t="s">
        <v>8</v>
      </c>
      <c r="D194" s="4">
        <v>670207</v>
      </c>
      <c r="E194" s="4">
        <v>31125385</v>
      </c>
      <c r="F194" s="4">
        <v>64564115</v>
      </c>
    </row>
    <row r="195" spans="1:6" x14ac:dyDescent="0.25">
      <c r="A195" t="s">
        <v>29</v>
      </c>
      <c r="B195" t="s">
        <v>7</v>
      </c>
      <c r="C195" t="s">
        <v>9</v>
      </c>
      <c r="D195" s="4">
        <v>412936</v>
      </c>
      <c r="E195" s="4">
        <v>18265026</v>
      </c>
      <c r="F195" s="4">
        <v>39760352</v>
      </c>
    </row>
    <row r="196" spans="1:6" x14ac:dyDescent="0.25">
      <c r="A196" t="s">
        <v>29</v>
      </c>
      <c r="B196" t="s">
        <v>7</v>
      </c>
      <c r="C196" t="s">
        <v>10</v>
      </c>
      <c r="D196" s="4">
        <v>257271</v>
      </c>
      <c r="E196" s="4">
        <v>12860359</v>
      </c>
      <c r="F196" s="4">
        <v>24803763</v>
      </c>
    </row>
    <row r="197" spans="1:6" x14ac:dyDescent="0.25">
      <c r="A197" t="s">
        <v>29</v>
      </c>
      <c r="B197" t="s">
        <v>11</v>
      </c>
      <c r="C197" t="s">
        <v>8</v>
      </c>
      <c r="D197" s="4">
        <v>39789</v>
      </c>
      <c r="E197" s="4">
        <v>1647873</v>
      </c>
      <c r="F197" s="4">
        <v>3381072</v>
      </c>
    </row>
    <row r="198" spans="1:6" x14ac:dyDescent="0.25">
      <c r="A198" t="s">
        <v>29</v>
      </c>
      <c r="B198" t="s">
        <v>11</v>
      </c>
      <c r="C198" t="s">
        <v>9</v>
      </c>
      <c r="D198" s="4">
        <v>27465</v>
      </c>
      <c r="E198" s="4">
        <v>1042948</v>
      </c>
      <c r="F198" s="4">
        <v>2239398</v>
      </c>
    </row>
    <row r="199" spans="1:6" x14ac:dyDescent="0.25">
      <c r="A199" t="s">
        <v>29</v>
      </c>
      <c r="B199" t="s">
        <v>11</v>
      </c>
      <c r="C199" t="s">
        <v>10</v>
      </c>
      <c r="D199" s="4">
        <v>12324</v>
      </c>
      <c r="E199" s="4">
        <v>604925</v>
      </c>
      <c r="F199" s="4">
        <v>1141674</v>
      </c>
    </row>
    <row r="200" spans="1:6" x14ac:dyDescent="0.25">
      <c r="A200" t="s">
        <v>29</v>
      </c>
      <c r="B200" t="s">
        <v>12</v>
      </c>
      <c r="C200" t="s">
        <v>8</v>
      </c>
      <c r="D200" s="4">
        <v>667689</v>
      </c>
      <c r="E200" s="4">
        <v>29477512</v>
      </c>
      <c r="F200" s="4">
        <v>61183043</v>
      </c>
    </row>
    <row r="201" spans="1:6" x14ac:dyDescent="0.25">
      <c r="A201" t="s">
        <v>29</v>
      </c>
      <c r="B201" t="s">
        <v>12</v>
      </c>
      <c r="C201" t="s">
        <v>9</v>
      </c>
      <c r="D201" s="4">
        <v>411529</v>
      </c>
      <c r="E201" s="4">
        <v>17222078</v>
      </c>
      <c r="F201" s="4">
        <v>37520954</v>
      </c>
    </row>
    <row r="202" spans="1:6" x14ac:dyDescent="0.25">
      <c r="A202" t="s">
        <v>29</v>
      </c>
      <c r="B202" t="s">
        <v>12</v>
      </c>
      <c r="C202" t="s">
        <v>10</v>
      </c>
      <c r="D202" s="4">
        <v>256160</v>
      </c>
      <c r="E202" s="4">
        <v>12255434</v>
      </c>
      <c r="F202" s="4">
        <v>23662089</v>
      </c>
    </row>
    <row r="203" spans="1:6" x14ac:dyDescent="0.25">
      <c r="A203" t="s">
        <v>29</v>
      </c>
      <c r="B203" t="s">
        <v>13</v>
      </c>
      <c r="C203" t="s">
        <v>8</v>
      </c>
      <c r="D203" s="4">
        <v>7584</v>
      </c>
      <c r="E203" s="4">
        <v>101356</v>
      </c>
      <c r="F203" s="4">
        <v>186054</v>
      </c>
    </row>
    <row r="204" spans="1:6" x14ac:dyDescent="0.25">
      <c r="A204" t="s">
        <v>29</v>
      </c>
      <c r="B204" t="s">
        <v>13</v>
      </c>
      <c r="C204" t="s">
        <v>9</v>
      </c>
      <c r="D204" s="4">
        <v>4151</v>
      </c>
      <c r="E204" s="4">
        <v>41035</v>
      </c>
      <c r="F204" s="4">
        <v>77632</v>
      </c>
    </row>
    <row r="205" spans="1:6" x14ac:dyDescent="0.25">
      <c r="A205" t="s">
        <v>29</v>
      </c>
      <c r="B205" t="s">
        <v>13</v>
      </c>
      <c r="C205" t="s">
        <v>10</v>
      </c>
      <c r="D205" s="4">
        <v>3433</v>
      </c>
      <c r="E205" s="4">
        <v>60320</v>
      </c>
      <c r="F205" s="4">
        <v>108422</v>
      </c>
    </row>
    <row r="206" spans="1:6" x14ac:dyDescent="0.25">
      <c r="A206" t="s">
        <v>30</v>
      </c>
      <c r="B206" t="s">
        <v>7</v>
      </c>
      <c r="C206" t="s">
        <v>8</v>
      </c>
      <c r="D206" s="4">
        <v>699695</v>
      </c>
      <c r="E206" s="4">
        <v>33281597</v>
      </c>
      <c r="F206" s="4">
        <v>71299655</v>
      </c>
    </row>
    <row r="207" spans="1:6" x14ac:dyDescent="0.25">
      <c r="A207" t="s">
        <v>30</v>
      </c>
      <c r="B207" t="s">
        <v>7</v>
      </c>
      <c r="C207" t="s">
        <v>9</v>
      </c>
      <c r="D207" s="4">
        <v>432517</v>
      </c>
      <c r="E207" s="4">
        <v>19652030</v>
      </c>
      <c r="F207" s="4">
        <v>44074154</v>
      </c>
    </row>
    <row r="208" spans="1:6" x14ac:dyDescent="0.25">
      <c r="A208" t="s">
        <v>30</v>
      </c>
      <c r="B208" t="s">
        <v>7</v>
      </c>
      <c r="C208" t="s">
        <v>10</v>
      </c>
      <c r="D208" s="4">
        <v>267178</v>
      </c>
      <c r="E208" s="4">
        <v>13629567</v>
      </c>
      <c r="F208" s="4">
        <v>27225501</v>
      </c>
    </row>
    <row r="209" spans="1:6" x14ac:dyDescent="0.25">
      <c r="A209" t="s">
        <v>30</v>
      </c>
      <c r="B209" t="s">
        <v>11</v>
      </c>
      <c r="C209" t="s">
        <v>8</v>
      </c>
      <c r="D209" s="4">
        <v>49214</v>
      </c>
      <c r="E209" s="4">
        <v>2000784</v>
      </c>
      <c r="F209" s="4">
        <v>4154216</v>
      </c>
    </row>
    <row r="210" spans="1:6" x14ac:dyDescent="0.25">
      <c r="A210" t="s">
        <v>30</v>
      </c>
      <c r="B210" t="s">
        <v>11</v>
      </c>
      <c r="C210" t="s">
        <v>9</v>
      </c>
      <c r="D210" s="4">
        <v>33686</v>
      </c>
      <c r="E210" s="4">
        <v>1276698</v>
      </c>
      <c r="F210" s="4">
        <v>2772948</v>
      </c>
    </row>
    <row r="211" spans="1:6" x14ac:dyDescent="0.25">
      <c r="A211" t="s">
        <v>30</v>
      </c>
      <c r="B211" t="s">
        <v>11</v>
      </c>
      <c r="C211" t="s">
        <v>10</v>
      </c>
      <c r="D211" s="4">
        <v>15528</v>
      </c>
      <c r="E211" s="4">
        <v>724086</v>
      </c>
      <c r="F211" s="4">
        <v>1381268</v>
      </c>
    </row>
    <row r="212" spans="1:6" x14ac:dyDescent="0.25">
      <c r="A212" t="s">
        <v>30</v>
      </c>
      <c r="B212" t="s">
        <v>12</v>
      </c>
      <c r="C212" t="s">
        <v>8</v>
      </c>
      <c r="D212" s="4">
        <v>696785</v>
      </c>
      <c r="E212" s="4">
        <v>31280813</v>
      </c>
      <c r="F212" s="4">
        <v>67145439</v>
      </c>
    </row>
    <row r="213" spans="1:6" x14ac:dyDescent="0.25">
      <c r="A213" t="s">
        <v>30</v>
      </c>
      <c r="B213" t="s">
        <v>12</v>
      </c>
      <c r="C213" t="s">
        <v>9</v>
      </c>
      <c r="D213" s="4">
        <v>430842</v>
      </c>
      <c r="E213" s="4">
        <v>18375332</v>
      </c>
      <c r="F213" s="4">
        <v>41301206</v>
      </c>
    </row>
    <row r="214" spans="1:6" x14ac:dyDescent="0.25">
      <c r="A214" t="s">
        <v>30</v>
      </c>
      <c r="B214" t="s">
        <v>12</v>
      </c>
      <c r="C214" t="s">
        <v>10</v>
      </c>
      <c r="D214" s="4">
        <v>265943</v>
      </c>
      <c r="E214" s="4">
        <v>12905481</v>
      </c>
      <c r="F214" s="4">
        <v>25844233</v>
      </c>
    </row>
    <row r="215" spans="1:6" x14ac:dyDescent="0.25">
      <c r="A215" t="s">
        <v>30</v>
      </c>
      <c r="B215" t="s">
        <v>13</v>
      </c>
      <c r="C215" t="s">
        <v>8</v>
      </c>
      <c r="D215" s="4">
        <v>7056</v>
      </c>
      <c r="E215" s="4">
        <v>86298</v>
      </c>
      <c r="F215" s="4">
        <v>163255</v>
      </c>
    </row>
    <row r="216" spans="1:6" x14ac:dyDescent="0.25">
      <c r="A216" t="s">
        <v>30</v>
      </c>
      <c r="B216" t="s">
        <v>13</v>
      </c>
      <c r="C216" t="s">
        <v>9</v>
      </c>
      <c r="D216" s="4">
        <v>3875</v>
      </c>
      <c r="E216" s="4">
        <v>34976</v>
      </c>
      <c r="F216" s="4">
        <v>67483</v>
      </c>
    </row>
    <row r="217" spans="1:6" x14ac:dyDescent="0.25">
      <c r="A217" t="s">
        <v>30</v>
      </c>
      <c r="B217" t="s">
        <v>13</v>
      </c>
      <c r="C217" t="s">
        <v>10</v>
      </c>
      <c r="D217" s="4">
        <v>3181</v>
      </c>
      <c r="E217" s="4">
        <v>51322</v>
      </c>
      <c r="F217" s="4">
        <v>95772</v>
      </c>
    </row>
    <row r="218" spans="1:6" x14ac:dyDescent="0.25">
      <c r="A218" t="s">
        <v>31</v>
      </c>
      <c r="B218" t="s">
        <v>7</v>
      </c>
      <c r="C218" t="s">
        <v>8</v>
      </c>
      <c r="D218" s="4">
        <v>711220</v>
      </c>
      <c r="E218" s="4">
        <v>37236646</v>
      </c>
      <c r="F218" s="4">
        <v>83351028</v>
      </c>
    </row>
    <row r="219" spans="1:6" x14ac:dyDescent="0.25">
      <c r="A219" t="s">
        <v>31</v>
      </c>
      <c r="B219" t="s">
        <v>7</v>
      </c>
      <c r="C219" t="s">
        <v>9</v>
      </c>
      <c r="D219" s="4">
        <v>442902</v>
      </c>
      <c r="E219" s="4">
        <v>21998859</v>
      </c>
      <c r="F219" s="4">
        <v>51709699</v>
      </c>
    </row>
    <row r="220" spans="1:6" x14ac:dyDescent="0.25">
      <c r="A220" t="s">
        <v>31</v>
      </c>
      <c r="B220" t="s">
        <v>7</v>
      </c>
      <c r="C220" t="s">
        <v>10</v>
      </c>
      <c r="D220" s="4">
        <v>268318</v>
      </c>
      <c r="E220" s="4">
        <v>15237787</v>
      </c>
      <c r="F220" s="4">
        <v>31641329</v>
      </c>
    </row>
    <row r="221" spans="1:6" x14ac:dyDescent="0.25">
      <c r="A221" t="s">
        <v>31</v>
      </c>
      <c r="B221" t="s">
        <v>11</v>
      </c>
      <c r="C221" t="s">
        <v>8</v>
      </c>
      <c r="D221" s="4">
        <v>55988</v>
      </c>
      <c r="E221" s="4">
        <v>2346608</v>
      </c>
      <c r="F221" s="4">
        <v>4993319</v>
      </c>
    </row>
    <row r="222" spans="1:6" x14ac:dyDescent="0.25">
      <c r="A222" t="s">
        <v>31</v>
      </c>
      <c r="B222" t="s">
        <v>11</v>
      </c>
      <c r="C222" t="s">
        <v>9</v>
      </c>
      <c r="D222" s="4">
        <v>38196</v>
      </c>
      <c r="E222" s="4">
        <v>1504553</v>
      </c>
      <c r="F222" s="4">
        <v>3353971</v>
      </c>
    </row>
    <row r="223" spans="1:6" x14ac:dyDescent="0.25">
      <c r="A223" t="s">
        <v>31</v>
      </c>
      <c r="B223" t="s">
        <v>11</v>
      </c>
      <c r="C223" t="s">
        <v>10</v>
      </c>
      <c r="D223" s="4">
        <v>17792</v>
      </c>
      <c r="E223" s="4">
        <v>842056</v>
      </c>
      <c r="F223" s="4">
        <v>1639348</v>
      </c>
    </row>
    <row r="224" spans="1:6" x14ac:dyDescent="0.25">
      <c r="A224" t="s">
        <v>31</v>
      </c>
      <c r="B224" t="s">
        <v>12</v>
      </c>
      <c r="C224" t="s">
        <v>8</v>
      </c>
      <c r="D224" s="4">
        <v>707786</v>
      </c>
      <c r="E224" s="4">
        <v>34890037</v>
      </c>
      <c r="F224" s="4">
        <v>78357709</v>
      </c>
    </row>
    <row r="225" spans="1:6" x14ac:dyDescent="0.25">
      <c r="A225" t="s">
        <v>31</v>
      </c>
      <c r="B225" t="s">
        <v>12</v>
      </c>
      <c r="C225" t="s">
        <v>9</v>
      </c>
      <c r="D225" s="4">
        <v>440951</v>
      </c>
      <c r="E225" s="4">
        <v>20494306</v>
      </c>
      <c r="F225" s="4">
        <v>48355728</v>
      </c>
    </row>
    <row r="226" spans="1:6" x14ac:dyDescent="0.25">
      <c r="A226" t="s">
        <v>31</v>
      </c>
      <c r="B226" t="s">
        <v>12</v>
      </c>
      <c r="C226" t="s">
        <v>10</v>
      </c>
      <c r="D226" s="4">
        <v>266835</v>
      </c>
      <c r="E226" s="4">
        <v>14395732</v>
      </c>
      <c r="F226" s="4">
        <v>30001981</v>
      </c>
    </row>
    <row r="227" spans="1:6" x14ac:dyDescent="0.25">
      <c r="A227" t="s">
        <v>31</v>
      </c>
      <c r="B227" t="s">
        <v>13</v>
      </c>
      <c r="C227" t="s">
        <v>8</v>
      </c>
      <c r="D227" s="4">
        <v>6565</v>
      </c>
      <c r="E227" s="4">
        <v>73463</v>
      </c>
      <c r="F227" s="4">
        <v>145886</v>
      </c>
    </row>
    <row r="228" spans="1:6" x14ac:dyDescent="0.25">
      <c r="A228" t="s">
        <v>31</v>
      </c>
      <c r="B228" t="s">
        <v>13</v>
      </c>
      <c r="C228" t="s">
        <v>9</v>
      </c>
      <c r="D228" s="4">
        <v>3606</v>
      </c>
      <c r="E228" s="4">
        <v>30266</v>
      </c>
      <c r="F228" s="4">
        <v>61363</v>
      </c>
    </row>
    <row r="229" spans="1:6" x14ac:dyDescent="0.25">
      <c r="A229" t="s">
        <v>31</v>
      </c>
      <c r="B229" t="s">
        <v>13</v>
      </c>
      <c r="C229" t="s">
        <v>10</v>
      </c>
      <c r="D229" s="4">
        <v>2959</v>
      </c>
      <c r="E229" s="4">
        <v>43196</v>
      </c>
      <c r="F229" s="4">
        <v>84523</v>
      </c>
    </row>
    <row r="230" spans="1:6" x14ac:dyDescent="0.25">
      <c r="A230" t="s">
        <v>32</v>
      </c>
      <c r="B230" t="s">
        <v>7</v>
      </c>
      <c r="C230" t="s">
        <v>8</v>
      </c>
      <c r="D230" s="4">
        <v>796855</v>
      </c>
      <c r="E230" s="4">
        <v>42049977</v>
      </c>
      <c r="F230" s="4">
        <v>95207619</v>
      </c>
    </row>
    <row r="231" spans="1:6" x14ac:dyDescent="0.25">
      <c r="A231" t="s">
        <v>32</v>
      </c>
      <c r="B231" t="s">
        <v>7</v>
      </c>
      <c r="C231" t="s">
        <v>9</v>
      </c>
      <c r="D231" s="4">
        <v>491545</v>
      </c>
      <c r="E231" s="4">
        <v>24639259</v>
      </c>
      <c r="F231" s="4">
        <v>58927829</v>
      </c>
    </row>
    <row r="232" spans="1:6" x14ac:dyDescent="0.25">
      <c r="A232" t="s">
        <v>32</v>
      </c>
      <c r="B232" t="s">
        <v>7</v>
      </c>
      <c r="C232" t="s">
        <v>10</v>
      </c>
      <c r="D232" s="4">
        <v>305310</v>
      </c>
      <c r="E232" s="4">
        <v>17410718</v>
      </c>
      <c r="F232" s="4">
        <v>36279790</v>
      </c>
    </row>
    <row r="233" spans="1:6" x14ac:dyDescent="0.25">
      <c r="A233" t="s">
        <v>32</v>
      </c>
      <c r="B233" t="s">
        <v>11</v>
      </c>
      <c r="C233" t="s">
        <v>8</v>
      </c>
      <c r="D233" s="4">
        <v>52710</v>
      </c>
      <c r="E233" s="4">
        <v>2181660</v>
      </c>
      <c r="F233" s="4">
        <v>4796619</v>
      </c>
    </row>
    <row r="234" spans="1:6" x14ac:dyDescent="0.25">
      <c r="A234" t="s">
        <v>32</v>
      </c>
      <c r="B234" t="s">
        <v>11</v>
      </c>
      <c r="C234" t="s">
        <v>9</v>
      </c>
      <c r="D234" s="4">
        <v>35735</v>
      </c>
      <c r="E234" s="4">
        <v>1383153</v>
      </c>
      <c r="F234" s="4">
        <v>3201383</v>
      </c>
    </row>
    <row r="235" spans="1:6" x14ac:dyDescent="0.25">
      <c r="A235" t="s">
        <v>32</v>
      </c>
      <c r="B235" t="s">
        <v>11</v>
      </c>
      <c r="C235" t="s">
        <v>10</v>
      </c>
      <c r="D235" s="4">
        <v>16975</v>
      </c>
      <c r="E235" s="4">
        <v>798507</v>
      </c>
      <c r="F235" s="4">
        <v>1595236</v>
      </c>
    </row>
    <row r="236" spans="1:6" x14ac:dyDescent="0.25">
      <c r="A236" t="s">
        <v>32</v>
      </c>
      <c r="B236" t="s">
        <v>12</v>
      </c>
      <c r="C236" t="s">
        <v>8</v>
      </c>
      <c r="D236" s="4">
        <v>793733</v>
      </c>
      <c r="E236" s="4">
        <v>39868317</v>
      </c>
      <c r="F236" s="4">
        <v>90411000</v>
      </c>
    </row>
    <row r="237" spans="1:6" x14ac:dyDescent="0.25">
      <c r="A237" t="s">
        <v>32</v>
      </c>
      <c r="B237" t="s">
        <v>12</v>
      </c>
      <c r="C237" t="s">
        <v>9</v>
      </c>
      <c r="D237" s="4">
        <v>489721</v>
      </c>
      <c r="E237" s="4">
        <v>23256106</v>
      </c>
      <c r="F237" s="4">
        <v>55726446</v>
      </c>
    </row>
    <row r="238" spans="1:6" x14ac:dyDescent="0.25">
      <c r="A238" t="s">
        <v>32</v>
      </c>
      <c r="B238" t="s">
        <v>12</v>
      </c>
      <c r="C238" t="s">
        <v>10</v>
      </c>
      <c r="D238" s="4">
        <v>304012</v>
      </c>
      <c r="E238" s="4">
        <v>16612211</v>
      </c>
      <c r="F238" s="4">
        <v>34684554</v>
      </c>
    </row>
    <row r="239" spans="1:6" x14ac:dyDescent="0.25">
      <c r="A239" t="s">
        <v>32</v>
      </c>
      <c r="B239" t="s">
        <v>13</v>
      </c>
      <c r="C239" t="s">
        <v>8</v>
      </c>
      <c r="D239" s="4">
        <v>6254</v>
      </c>
      <c r="E239" s="4">
        <v>64648</v>
      </c>
      <c r="F239" s="4">
        <v>128639</v>
      </c>
    </row>
    <row r="240" spans="1:6" x14ac:dyDescent="0.25">
      <c r="A240" t="s">
        <v>32</v>
      </c>
      <c r="B240" t="s">
        <v>13</v>
      </c>
      <c r="C240" t="s">
        <v>9</v>
      </c>
      <c r="D240" s="4">
        <v>3415</v>
      </c>
      <c r="E240" s="4">
        <v>25494</v>
      </c>
      <c r="F240" s="4">
        <v>51987</v>
      </c>
    </row>
    <row r="241" spans="1:6" x14ac:dyDescent="0.25">
      <c r="A241" t="s">
        <v>32</v>
      </c>
      <c r="B241" t="s">
        <v>13</v>
      </c>
      <c r="C241" t="s">
        <v>10</v>
      </c>
      <c r="D241" s="4">
        <v>2839</v>
      </c>
      <c r="E241" s="4">
        <v>39154</v>
      </c>
      <c r="F241" s="4">
        <v>76652</v>
      </c>
    </row>
    <row r="242" spans="1:6" x14ac:dyDescent="0.25">
      <c r="A242" t="s">
        <v>33</v>
      </c>
      <c r="B242" t="s">
        <v>7</v>
      </c>
      <c r="C242" t="s">
        <v>8</v>
      </c>
      <c r="D242" s="4">
        <v>863368</v>
      </c>
      <c r="E242" s="4">
        <v>42647859</v>
      </c>
      <c r="F242" s="4">
        <v>98690471</v>
      </c>
    </row>
    <row r="243" spans="1:6" x14ac:dyDescent="0.25">
      <c r="A243" t="s">
        <v>33</v>
      </c>
      <c r="B243" t="s">
        <v>7</v>
      </c>
      <c r="C243" t="s">
        <v>9</v>
      </c>
      <c r="D243" s="4">
        <v>529341</v>
      </c>
      <c r="E243" s="4">
        <v>24878079</v>
      </c>
      <c r="F243" s="4">
        <v>61086511</v>
      </c>
    </row>
    <row r="244" spans="1:6" x14ac:dyDescent="0.25">
      <c r="A244" t="s">
        <v>33</v>
      </c>
      <c r="B244" t="s">
        <v>7</v>
      </c>
      <c r="C244" t="s">
        <v>10</v>
      </c>
      <c r="D244" s="4">
        <v>334027</v>
      </c>
      <c r="E244" s="4">
        <v>17769780</v>
      </c>
      <c r="F244" s="4">
        <v>37603959</v>
      </c>
    </row>
    <row r="245" spans="1:6" x14ac:dyDescent="0.25">
      <c r="A245" t="s">
        <v>33</v>
      </c>
      <c r="B245" t="s">
        <v>11</v>
      </c>
      <c r="C245" t="s">
        <v>8</v>
      </c>
      <c r="D245" s="4">
        <v>47885</v>
      </c>
      <c r="E245" s="4">
        <v>1834632</v>
      </c>
      <c r="F245" s="4">
        <v>4187615</v>
      </c>
    </row>
    <row r="246" spans="1:6" x14ac:dyDescent="0.25">
      <c r="A246" t="s">
        <v>33</v>
      </c>
      <c r="B246" t="s">
        <v>11</v>
      </c>
      <c r="C246" t="s">
        <v>9</v>
      </c>
      <c r="D246" s="4">
        <v>32421</v>
      </c>
      <c r="E246" s="4">
        <v>1162890</v>
      </c>
      <c r="F246" s="4">
        <v>2803358</v>
      </c>
    </row>
    <row r="247" spans="1:6" x14ac:dyDescent="0.25">
      <c r="A247" t="s">
        <v>33</v>
      </c>
      <c r="B247" t="s">
        <v>11</v>
      </c>
      <c r="C247" t="s">
        <v>10</v>
      </c>
      <c r="D247" s="4">
        <v>15464</v>
      </c>
      <c r="E247" s="4">
        <v>671743</v>
      </c>
      <c r="F247" s="4">
        <v>1384257</v>
      </c>
    </row>
    <row r="248" spans="1:6" x14ac:dyDescent="0.25">
      <c r="A248" t="s">
        <v>33</v>
      </c>
      <c r="B248" t="s">
        <v>12</v>
      </c>
      <c r="C248" t="s">
        <v>8</v>
      </c>
      <c r="D248" s="4">
        <v>860478</v>
      </c>
      <c r="E248" s="4">
        <v>40813227</v>
      </c>
      <c r="F248" s="4">
        <v>94502856</v>
      </c>
    </row>
    <row r="249" spans="1:6" x14ac:dyDescent="0.25">
      <c r="A249" t="s">
        <v>33</v>
      </c>
      <c r="B249" t="s">
        <v>12</v>
      </c>
      <c r="C249" t="s">
        <v>9</v>
      </c>
      <c r="D249" s="4">
        <v>527738</v>
      </c>
      <c r="E249" s="4">
        <v>23715189</v>
      </c>
      <c r="F249" s="4">
        <v>58283154</v>
      </c>
    </row>
    <row r="250" spans="1:6" x14ac:dyDescent="0.25">
      <c r="A250" t="s">
        <v>33</v>
      </c>
      <c r="B250" t="s">
        <v>12</v>
      </c>
      <c r="C250" t="s">
        <v>10</v>
      </c>
      <c r="D250" s="4">
        <v>332740</v>
      </c>
      <c r="E250" s="4">
        <v>17098038</v>
      </c>
      <c r="F250" s="4">
        <v>36219703</v>
      </c>
    </row>
    <row r="251" spans="1:6" x14ac:dyDescent="0.25">
      <c r="A251" t="s">
        <v>33</v>
      </c>
      <c r="B251" t="s">
        <v>13</v>
      </c>
      <c r="C251" t="s">
        <v>8</v>
      </c>
      <c r="D251" s="4">
        <v>6140</v>
      </c>
      <c r="E251" s="4">
        <v>62466</v>
      </c>
      <c r="F251" s="4">
        <v>126246</v>
      </c>
    </row>
    <row r="252" spans="1:6" x14ac:dyDescent="0.25">
      <c r="A252" t="s">
        <v>33</v>
      </c>
      <c r="B252" t="s">
        <v>13</v>
      </c>
      <c r="C252" t="s">
        <v>9</v>
      </c>
      <c r="D252" s="4">
        <v>3248</v>
      </c>
      <c r="E252" s="4">
        <v>24758</v>
      </c>
      <c r="F252" s="4">
        <v>51863</v>
      </c>
    </row>
    <row r="253" spans="1:6" x14ac:dyDescent="0.25">
      <c r="A253" t="s">
        <v>33</v>
      </c>
      <c r="B253" t="s">
        <v>13</v>
      </c>
      <c r="C253" t="s">
        <v>10</v>
      </c>
      <c r="D253" s="4">
        <v>2892</v>
      </c>
      <c r="E253" s="4">
        <v>37708</v>
      </c>
      <c r="F253" s="4">
        <v>74383</v>
      </c>
    </row>
    <row r="254" spans="1:6" x14ac:dyDescent="0.25">
      <c r="A254" t="s">
        <v>34</v>
      </c>
      <c r="B254" t="s">
        <v>7</v>
      </c>
      <c r="C254" t="s">
        <v>8</v>
      </c>
      <c r="D254" s="4">
        <v>841279</v>
      </c>
      <c r="E254" s="4">
        <v>38227496</v>
      </c>
      <c r="F254" s="4">
        <v>92185837</v>
      </c>
    </row>
    <row r="255" spans="1:6" x14ac:dyDescent="0.25">
      <c r="A255" t="s">
        <v>34</v>
      </c>
      <c r="B255" t="s">
        <v>7</v>
      </c>
      <c r="C255" t="s">
        <v>9</v>
      </c>
      <c r="D255" s="4">
        <v>516243</v>
      </c>
      <c r="E255" s="4">
        <v>22244992</v>
      </c>
      <c r="F255" s="4">
        <v>57100623</v>
      </c>
    </row>
    <row r="256" spans="1:6" x14ac:dyDescent="0.25">
      <c r="A256" t="s">
        <v>34</v>
      </c>
      <c r="B256" t="s">
        <v>7</v>
      </c>
      <c r="C256" t="s">
        <v>10</v>
      </c>
      <c r="D256" s="4">
        <v>325036</v>
      </c>
      <c r="E256" s="4">
        <v>15982504</v>
      </c>
      <c r="F256" s="4">
        <v>35085214</v>
      </c>
    </row>
    <row r="257" spans="1:6" x14ac:dyDescent="0.25">
      <c r="A257" t="s">
        <v>34</v>
      </c>
      <c r="B257" t="s">
        <v>11</v>
      </c>
      <c r="C257" t="s">
        <v>8</v>
      </c>
      <c r="D257" s="4">
        <v>47545</v>
      </c>
      <c r="E257" s="4">
        <v>1661801</v>
      </c>
      <c r="F257" s="4">
        <v>3942102</v>
      </c>
    </row>
    <row r="258" spans="1:6" x14ac:dyDescent="0.25">
      <c r="A258" t="s">
        <v>34</v>
      </c>
      <c r="B258" t="s">
        <v>11</v>
      </c>
      <c r="C258" t="s">
        <v>9</v>
      </c>
      <c r="D258" s="4">
        <v>31597</v>
      </c>
      <c r="E258" s="4">
        <v>1019779</v>
      </c>
      <c r="F258" s="4">
        <v>2564495</v>
      </c>
    </row>
    <row r="259" spans="1:6" x14ac:dyDescent="0.25">
      <c r="A259" t="s">
        <v>34</v>
      </c>
      <c r="B259" t="s">
        <v>11</v>
      </c>
      <c r="C259" t="s">
        <v>10</v>
      </c>
      <c r="D259" s="4">
        <v>15948</v>
      </c>
      <c r="E259" s="4">
        <v>642023</v>
      </c>
      <c r="F259" s="4">
        <v>1377607</v>
      </c>
    </row>
    <row r="260" spans="1:6" x14ac:dyDescent="0.25">
      <c r="A260" t="s">
        <v>34</v>
      </c>
      <c r="B260" t="s">
        <v>12</v>
      </c>
      <c r="C260" t="s">
        <v>8</v>
      </c>
      <c r="D260" s="4">
        <v>838649</v>
      </c>
      <c r="E260" s="4">
        <v>36565694</v>
      </c>
      <c r="F260" s="4">
        <v>88243735</v>
      </c>
    </row>
    <row r="261" spans="1:6" x14ac:dyDescent="0.25">
      <c r="A261" t="s">
        <v>34</v>
      </c>
      <c r="B261" t="s">
        <v>12</v>
      </c>
      <c r="C261" t="s">
        <v>9</v>
      </c>
      <c r="D261" s="4">
        <v>514875</v>
      </c>
      <c r="E261" s="4">
        <v>21225213</v>
      </c>
      <c r="F261" s="4">
        <v>54536128</v>
      </c>
    </row>
    <row r="262" spans="1:6" x14ac:dyDescent="0.25">
      <c r="A262" t="s">
        <v>34</v>
      </c>
      <c r="B262" t="s">
        <v>12</v>
      </c>
      <c r="C262" t="s">
        <v>10</v>
      </c>
      <c r="D262" s="4">
        <v>323774</v>
      </c>
      <c r="E262" s="4">
        <v>15340481</v>
      </c>
      <c r="F262" s="4">
        <v>33707607</v>
      </c>
    </row>
    <row r="263" spans="1:6" x14ac:dyDescent="0.25">
      <c r="A263" t="s">
        <v>34</v>
      </c>
      <c r="B263" t="s">
        <v>13</v>
      </c>
      <c r="C263" t="s">
        <v>8</v>
      </c>
      <c r="D263" s="4">
        <v>6316</v>
      </c>
      <c r="E263" s="4">
        <v>59067</v>
      </c>
      <c r="F263" s="4">
        <v>122934</v>
      </c>
    </row>
    <row r="264" spans="1:6" x14ac:dyDescent="0.25">
      <c r="A264" t="s">
        <v>34</v>
      </c>
      <c r="B264" t="s">
        <v>13</v>
      </c>
      <c r="C264" t="s">
        <v>9</v>
      </c>
      <c r="D264" s="4">
        <v>3295</v>
      </c>
      <c r="E264" s="4">
        <v>21989</v>
      </c>
      <c r="F264" s="4">
        <v>47968</v>
      </c>
    </row>
    <row r="265" spans="1:6" x14ac:dyDescent="0.25">
      <c r="A265" t="s">
        <v>34</v>
      </c>
      <c r="B265" t="s">
        <v>13</v>
      </c>
      <c r="C265" t="s">
        <v>10</v>
      </c>
      <c r="D265" s="4">
        <v>3021</v>
      </c>
      <c r="E265" s="4">
        <v>37078</v>
      </c>
      <c r="F265" s="4">
        <v>74966</v>
      </c>
    </row>
    <row r="266" spans="1:6" x14ac:dyDescent="0.25">
      <c r="A266" t="s">
        <v>35</v>
      </c>
      <c r="B266" t="s">
        <v>7</v>
      </c>
      <c r="C266" t="s">
        <v>8</v>
      </c>
      <c r="D266" s="4">
        <v>781017</v>
      </c>
      <c r="E266" s="4">
        <v>32180865</v>
      </c>
      <c r="F266" s="4">
        <v>80037604</v>
      </c>
    </row>
    <row r="267" spans="1:6" x14ac:dyDescent="0.25">
      <c r="A267" t="s">
        <v>35</v>
      </c>
      <c r="B267" t="s">
        <v>7</v>
      </c>
      <c r="C267" t="s">
        <v>9</v>
      </c>
      <c r="D267" s="4">
        <v>477479</v>
      </c>
      <c r="E267" s="4">
        <v>18477868</v>
      </c>
      <c r="F267" s="4">
        <v>49108615</v>
      </c>
    </row>
    <row r="268" spans="1:6" x14ac:dyDescent="0.25">
      <c r="A268" t="s">
        <v>35</v>
      </c>
      <c r="B268" t="s">
        <v>7</v>
      </c>
      <c r="C268" t="s">
        <v>10</v>
      </c>
      <c r="D268" s="4">
        <v>303538</v>
      </c>
      <c r="E268" s="4">
        <v>13702996</v>
      </c>
      <c r="F268" s="4">
        <v>30928988</v>
      </c>
    </row>
    <row r="269" spans="1:6" x14ac:dyDescent="0.25">
      <c r="A269" t="s">
        <v>35</v>
      </c>
      <c r="B269" t="s">
        <v>11</v>
      </c>
      <c r="C269" t="s">
        <v>8</v>
      </c>
      <c r="D269" s="4">
        <v>46291</v>
      </c>
      <c r="E269" s="4">
        <v>1492050</v>
      </c>
      <c r="F269" s="4">
        <v>3648787</v>
      </c>
    </row>
    <row r="270" spans="1:6" x14ac:dyDescent="0.25">
      <c r="A270" t="s">
        <v>35</v>
      </c>
      <c r="B270" t="s">
        <v>11</v>
      </c>
      <c r="C270" t="s">
        <v>9</v>
      </c>
      <c r="D270" s="4">
        <v>29883</v>
      </c>
      <c r="E270" s="4">
        <v>873447</v>
      </c>
      <c r="F270" s="4">
        <v>2281628</v>
      </c>
    </row>
    <row r="271" spans="1:6" x14ac:dyDescent="0.25">
      <c r="A271" t="s">
        <v>35</v>
      </c>
      <c r="B271" t="s">
        <v>11</v>
      </c>
      <c r="C271" t="s">
        <v>10</v>
      </c>
      <c r="D271" s="4">
        <v>16408</v>
      </c>
      <c r="E271" s="4">
        <v>618602</v>
      </c>
      <c r="F271" s="4">
        <v>1367159</v>
      </c>
    </row>
    <row r="272" spans="1:6" x14ac:dyDescent="0.25">
      <c r="A272" t="s">
        <v>35</v>
      </c>
      <c r="B272" t="s">
        <v>12</v>
      </c>
      <c r="C272" t="s">
        <v>8</v>
      </c>
      <c r="D272" s="4">
        <v>778519</v>
      </c>
      <c r="E272" s="4">
        <v>30688815</v>
      </c>
      <c r="F272" s="4">
        <v>76388817</v>
      </c>
    </row>
    <row r="273" spans="1:6" x14ac:dyDescent="0.25">
      <c r="A273" t="s">
        <v>35</v>
      </c>
      <c r="B273" t="s">
        <v>12</v>
      </c>
      <c r="C273" t="s">
        <v>9</v>
      </c>
      <c r="D273" s="4">
        <v>476219</v>
      </c>
      <c r="E273" s="4">
        <v>17604421</v>
      </c>
      <c r="F273" s="4">
        <v>46826988</v>
      </c>
    </row>
    <row r="274" spans="1:6" x14ac:dyDescent="0.25">
      <c r="A274" t="s">
        <v>35</v>
      </c>
      <c r="B274" t="s">
        <v>12</v>
      </c>
      <c r="C274" t="s">
        <v>10</v>
      </c>
      <c r="D274" s="4">
        <v>302300</v>
      </c>
      <c r="E274" s="4">
        <v>13084394</v>
      </c>
      <c r="F274" s="4">
        <v>29561829</v>
      </c>
    </row>
    <row r="275" spans="1:6" x14ac:dyDescent="0.25">
      <c r="A275" t="s">
        <v>35</v>
      </c>
      <c r="B275" t="s">
        <v>13</v>
      </c>
      <c r="C275" t="s">
        <v>8</v>
      </c>
      <c r="D275" s="4">
        <v>6532</v>
      </c>
      <c r="E275" s="4">
        <v>60384</v>
      </c>
      <c r="F275" s="4">
        <v>131049</v>
      </c>
    </row>
    <row r="276" spans="1:6" x14ac:dyDescent="0.25">
      <c r="A276" t="s">
        <v>35</v>
      </c>
      <c r="B276" t="s">
        <v>13</v>
      </c>
      <c r="C276" t="s">
        <v>9</v>
      </c>
      <c r="D276" s="4">
        <v>3474</v>
      </c>
      <c r="E276" s="4">
        <v>24431</v>
      </c>
      <c r="F276" s="4">
        <v>55880</v>
      </c>
    </row>
    <row r="277" spans="1:6" x14ac:dyDescent="0.25">
      <c r="A277" t="s">
        <v>35</v>
      </c>
      <c r="B277" t="s">
        <v>13</v>
      </c>
      <c r="C277" t="s">
        <v>10</v>
      </c>
      <c r="D277" s="4">
        <v>3058</v>
      </c>
      <c r="E277" s="4">
        <v>35953</v>
      </c>
      <c r="F277" s="4">
        <v>75169</v>
      </c>
    </row>
    <row r="278" spans="1:6" x14ac:dyDescent="0.25">
      <c r="A278" t="s">
        <v>36</v>
      </c>
      <c r="B278" t="s">
        <v>7</v>
      </c>
      <c r="C278" t="s">
        <v>8</v>
      </c>
      <c r="D278" s="4">
        <v>700506</v>
      </c>
      <c r="E278" s="4">
        <v>25320508</v>
      </c>
      <c r="F278" s="4">
        <v>65576551</v>
      </c>
    </row>
    <row r="279" spans="1:6" x14ac:dyDescent="0.25">
      <c r="A279" t="s">
        <v>36</v>
      </c>
      <c r="B279" t="s">
        <v>7</v>
      </c>
      <c r="C279" t="s">
        <v>9</v>
      </c>
      <c r="D279" s="4">
        <v>425015</v>
      </c>
      <c r="E279" s="4">
        <v>14165186</v>
      </c>
      <c r="F279" s="4">
        <v>39513725</v>
      </c>
    </row>
    <row r="280" spans="1:6" x14ac:dyDescent="0.25">
      <c r="A280" t="s">
        <v>36</v>
      </c>
      <c r="B280" t="s">
        <v>7</v>
      </c>
      <c r="C280" t="s">
        <v>10</v>
      </c>
      <c r="D280" s="4">
        <v>275491</v>
      </c>
      <c r="E280" s="4">
        <v>11155323</v>
      </c>
      <c r="F280" s="4">
        <v>26062826</v>
      </c>
    </row>
    <row r="281" spans="1:6" x14ac:dyDescent="0.25">
      <c r="A281" t="s">
        <v>36</v>
      </c>
      <c r="B281" t="s">
        <v>11</v>
      </c>
      <c r="C281" t="s">
        <v>8</v>
      </c>
      <c r="D281" s="4">
        <v>39913</v>
      </c>
      <c r="E281" s="4">
        <v>1187562</v>
      </c>
      <c r="F281" s="4">
        <v>3032505</v>
      </c>
    </row>
    <row r="282" spans="1:6" x14ac:dyDescent="0.25">
      <c r="A282" t="s">
        <v>36</v>
      </c>
      <c r="B282" t="s">
        <v>11</v>
      </c>
      <c r="C282" t="s">
        <v>9</v>
      </c>
      <c r="D282" s="4">
        <v>25254</v>
      </c>
      <c r="E282" s="4">
        <v>665271</v>
      </c>
      <c r="F282" s="4">
        <v>1835184</v>
      </c>
    </row>
    <row r="283" spans="1:6" x14ac:dyDescent="0.25">
      <c r="A283" t="s">
        <v>36</v>
      </c>
      <c r="B283" t="s">
        <v>11</v>
      </c>
      <c r="C283" t="s">
        <v>10</v>
      </c>
      <c r="D283" s="4">
        <v>14659</v>
      </c>
      <c r="E283" s="4">
        <v>522290</v>
      </c>
      <c r="F283" s="4">
        <v>1197321</v>
      </c>
    </row>
    <row r="284" spans="1:6" x14ac:dyDescent="0.25">
      <c r="A284" t="s">
        <v>36</v>
      </c>
      <c r="B284" t="s">
        <v>12</v>
      </c>
      <c r="C284" t="s">
        <v>8</v>
      </c>
      <c r="D284" s="4">
        <v>698310</v>
      </c>
      <c r="E284" s="4">
        <v>24132947</v>
      </c>
      <c r="F284" s="4">
        <v>62544047</v>
      </c>
    </row>
    <row r="285" spans="1:6" x14ac:dyDescent="0.25">
      <c r="A285" t="s">
        <v>36</v>
      </c>
      <c r="B285" t="s">
        <v>12</v>
      </c>
      <c r="C285" t="s">
        <v>9</v>
      </c>
      <c r="D285" s="4">
        <v>423966</v>
      </c>
      <c r="E285" s="4">
        <v>13499915</v>
      </c>
      <c r="F285" s="4">
        <v>37678541</v>
      </c>
    </row>
    <row r="286" spans="1:6" x14ac:dyDescent="0.25">
      <c r="A286" t="s">
        <v>36</v>
      </c>
      <c r="B286" t="s">
        <v>12</v>
      </c>
      <c r="C286" t="s">
        <v>10</v>
      </c>
      <c r="D286" s="4">
        <v>274344</v>
      </c>
      <c r="E286" s="4">
        <v>10633032</v>
      </c>
      <c r="F286" s="4">
        <v>24865506</v>
      </c>
    </row>
    <row r="287" spans="1:6" x14ac:dyDescent="0.25">
      <c r="A287" t="s">
        <v>36</v>
      </c>
      <c r="B287" t="s">
        <v>13</v>
      </c>
      <c r="C287" t="s">
        <v>8</v>
      </c>
      <c r="D287" s="4">
        <v>6904</v>
      </c>
      <c r="E287" s="4">
        <v>62151</v>
      </c>
      <c r="F287" s="4">
        <v>139860</v>
      </c>
    </row>
    <row r="288" spans="1:6" x14ac:dyDescent="0.25">
      <c r="A288" t="s">
        <v>36</v>
      </c>
      <c r="B288" t="s">
        <v>13</v>
      </c>
      <c r="C288" t="s">
        <v>9</v>
      </c>
      <c r="D288" s="4">
        <v>3827</v>
      </c>
      <c r="E288" s="4">
        <v>26224</v>
      </c>
      <c r="F288" s="4">
        <v>62578</v>
      </c>
    </row>
    <row r="289" spans="1:6" x14ac:dyDescent="0.25">
      <c r="A289" t="s">
        <v>36</v>
      </c>
      <c r="B289" t="s">
        <v>13</v>
      </c>
      <c r="C289" t="s">
        <v>10</v>
      </c>
      <c r="D289" s="4">
        <v>3077</v>
      </c>
      <c r="E289" s="4">
        <v>35927</v>
      </c>
      <c r="F289" s="4">
        <v>77282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05f9ea0b-86dd-43ff-a597-695f65d34e5a"/>
    <TaxCatchAll xmlns="05f9ea0b-86dd-43ff-a597-695f65d34e5a"/>
    <TaxKeywordTaxHTField xmlns="05f9ea0b-86dd-43ff-a597-695f65d34e5a">
      <Terms xmlns="http://schemas.microsoft.com/office/infopath/2007/PartnerControls"/>
    </TaxKeywordTaxHTField>
    <Versionsnummer xmlns="55233822-c5b8-47ca-8766-c186923f7d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K Dokument Nätverk CTH" ma:contentTypeID="0x0101004C9F790C08E10B48B1B75E883AE1E9CA1000D796443E4E548A448D993C9259F780A8" ma:contentTypeVersion="22" ma:contentTypeDescription="Skapa ett nytt dokument." ma:contentTypeScope="" ma:versionID="66f68981644973bcd917ae42e036e9fb">
  <xsd:schema xmlns:xsd="http://www.w3.org/2001/XMLSchema" xmlns:xs="http://www.w3.org/2001/XMLSchema" xmlns:p="http://schemas.microsoft.com/office/2006/metadata/properties" xmlns:ns2="55233822-c5b8-47ca-8766-c186923f7da0" xmlns:ns3="05f9ea0b-86dd-43ff-a597-695f65d34e5a" xmlns:ns4="aec1574c-0830-4224-99ee-4ebb591be840" targetNamespace="http://schemas.microsoft.com/office/2006/metadata/properties" ma:root="true" ma:fieldsID="2148462ba82f50b072899f746c2d28c4" ns2:_="" ns3:_="" ns4:_="">
    <xsd:import namespace="55233822-c5b8-47ca-8766-c186923f7da0"/>
    <xsd:import namespace="05f9ea0b-86dd-43ff-a597-695f65d34e5a"/>
    <xsd:import namespace="aec1574c-0830-4224-99ee-4ebb591be840"/>
    <xsd:element name="properties">
      <xsd:complexType>
        <xsd:sequence>
          <xsd:element name="documentManagement">
            <xsd:complexType>
              <xsd:all>
                <xsd:element ref="ns2:Versionsnummer" minOccurs="0"/>
                <xsd:element ref="ns3:TaxKeywordTaxHTField" minOccurs="0"/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33822-c5b8-47ca-8766-c186923f7da0" elementFormDefault="qualified">
    <xsd:import namespace="http://schemas.microsoft.com/office/2006/documentManagement/types"/>
    <xsd:import namespace="http://schemas.microsoft.com/office/infopath/2007/PartnerControls"/>
    <xsd:element name="Versionsnummer" ma:index="8" nillable="true" ma:displayName="Ver.nr" ma:description="Nuvarande versionsnummer på dokumentet i grupprummet." ma:internalName="Versions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ea0b-86dd-43ff-a597-695f65d34e5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Taggar" ma:readOnly="false" ma:fieldId="{23f27201-bee3-471e-b2e7-b64fd8b7ca38}" ma:taxonomyMulti="true" ma:sspId="0914f41c-5f0f-43f5-864d-828814af75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3a7fc529-299a-4593-8bf9-b17700e24b23}" ma:internalName="TaxCatchAll" ma:readOnly="false" ma:showField="CatchAllData" ma:web="05f9ea0b-86dd-43ff-a597-695f65d34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3a7fc529-299a-4593-8bf9-b17700e24b23}" ma:internalName="TaxCatchAllLabel" ma:readOnly="false" ma:showField="CatchAllDataLabel" ma:web="05f9ea0b-86dd-43ff-a597-695f65d34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1574c-0830-4224-99ee-4ebb591be84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DC8BF5-9166-4432-BD91-7E7851BC6A33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55233822-c5b8-47ca-8766-c186923f7da0"/>
    <ds:schemaRef ds:uri="http://purl.org/dc/dcmitype/"/>
    <ds:schemaRef ds:uri="http://schemas.microsoft.com/office/infopath/2007/PartnerControls"/>
    <ds:schemaRef ds:uri="05f9ea0b-86dd-43ff-a597-695f65d34e5a"/>
    <ds:schemaRef ds:uri="aec1574c-0830-4224-99ee-4ebb591be840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71DEEE8-7F51-475E-9B73-EAB0ABB6F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33822-c5b8-47ca-8766-c186923f7da0"/>
    <ds:schemaRef ds:uri="05f9ea0b-86dd-43ff-a597-695f65d34e5a"/>
    <ds:schemaRef ds:uri="aec1574c-0830-4224-99ee-4ebb591be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4FA5B3-CB6A-4955-9D7C-0828ECA42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Nettodagar per år</vt:lpstr>
      <vt:lpstr>Diskontering</vt:lpstr>
      <vt:lpstr>Skatt</vt:lpstr>
      <vt:lpstr>Vårdkostnad</vt:lpstr>
      <vt:lpstr>Startade sjukfall pivot</vt:lpstr>
      <vt:lpstr>Startade sjukfall</vt:lpstr>
      <vt:lpstr>Sjukpenning</vt:lpstr>
      <vt:lpstr>Sjp statistik pivot</vt:lpstr>
      <vt:lpstr>SJP 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Försäkringskassan statistik</dc:creator>
  <cp:lastModifiedBy>Johansson Tobias (2966)</cp:lastModifiedBy>
  <dcterms:created xsi:type="dcterms:W3CDTF">2023-11-06T13:14:14Z</dcterms:created>
  <dcterms:modified xsi:type="dcterms:W3CDTF">2023-11-21T13:51:01Z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0x0101004C9F790C08E10B48B1B75E883AE1E9CA1000D796443E4E548A448D993C9259F780A8</vt:lpwstr>
  </property>
</Properties>
</file>